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 tabRatio="956"/>
  </bookViews>
  <sheets>
    <sheet name="seznam" sheetId="4" r:id="rId1"/>
    <sheet name="skupiny" sheetId="6" r:id="rId2"/>
    <sheet name="finále" sheetId="32" r:id="rId3"/>
    <sheet name="útěcha" sheetId="30" r:id="rId4"/>
    <sheet name="Finále o 5. - 8. místo" sheetId="33" r:id="rId5"/>
  </sheets>
  <definedNames>
    <definedName name="Excel_BuiltIn_Print_Area_1">#REF!</definedName>
    <definedName name="_xlnm.Print_Titles" localSheetId="0">seznam!$1:$1</definedName>
    <definedName name="_xlnm.Print_Area" localSheetId="2">finále!$A$1:$J$132</definedName>
    <definedName name="_xlnm.Print_Area" localSheetId="1">skupiny!$A$1:$K$133</definedName>
    <definedName name="_xlnm.Print_Area" localSheetId="3">útěcha!$A$1:$J$132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0" l="1"/>
  <c r="A2" i="30"/>
  <c r="J1" i="30"/>
  <c r="A1" i="30"/>
  <c r="AL128" i="6"/>
  <c r="AK128" i="6"/>
  <c r="AJ128" i="6"/>
  <c r="AI128" i="6"/>
  <c r="Y128" i="6" s="1"/>
  <c r="AE128" i="6" s="1"/>
  <c r="AH128" i="6"/>
  <c r="Z128" i="6"/>
  <c r="Q128" i="6"/>
  <c r="S128" i="6" s="1"/>
  <c r="N128" i="6"/>
  <c r="P128" i="6" s="1"/>
  <c r="M128" i="6"/>
  <c r="AL127" i="6"/>
  <c r="AK127" i="6"/>
  <c r="AJ127" i="6"/>
  <c r="AI127" i="6"/>
  <c r="AH127" i="6"/>
  <c r="Q127" i="6"/>
  <c r="S127" i="6" s="1"/>
  <c r="N127" i="6"/>
  <c r="P127" i="6" s="1"/>
  <c r="M127" i="6"/>
  <c r="B127" i="6"/>
  <c r="AL126" i="6"/>
  <c r="AK126" i="6"/>
  <c r="AJ126" i="6"/>
  <c r="AI126" i="6"/>
  <c r="AH126" i="6"/>
  <c r="Q126" i="6"/>
  <c r="S126" i="6" s="1"/>
  <c r="N126" i="6"/>
  <c r="P126" i="6" s="1"/>
  <c r="M126" i="6"/>
  <c r="B126" i="6"/>
  <c r="AL125" i="6"/>
  <c r="AK125" i="6"/>
  <c r="AJ125" i="6"/>
  <c r="AI125" i="6"/>
  <c r="AH125" i="6"/>
  <c r="Q125" i="6"/>
  <c r="S125" i="6" s="1"/>
  <c r="N125" i="6"/>
  <c r="P125" i="6" s="1"/>
  <c r="M125" i="6"/>
  <c r="B125" i="6"/>
  <c r="AL124" i="6"/>
  <c r="AK124" i="6"/>
  <c r="AJ124" i="6"/>
  <c r="AI124" i="6"/>
  <c r="AH124" i="6"/>
  <c r="Q124" i="6"/>
  <c r="S124" i="6" s="1"/>
  <c r="O124" i="6"/>
  <c r="N124" i="6"/>
  <c r="P124" i="6" s="1"/>
  <c r="M124" i="6"/>
  <c r="B124" i="6"/>
  <c r="AL123" i="6"/>
  <c r="AK123" i="6"/>
  <c r="AJ123" i="6"/>
  <c r="AI123" i="6"/>
  <c r="AH123" i="6"/>
  <c r="Q123" i="6"/>
  <c r="S123" i="6" s="1"/>
  <c r="N123" i="6"/>
  <c r="P123" i="6" s="1"/>
  <c r="M123" i="6"/>
  <c r="M122" i="6"/>
  <c r="AL120" i="6"/>
  <c r="AK120" i="6"/>
  <c r="AJ120" i="6"/>
  <c r="AI120" i="6"/>
  <c r="AH120" i="6"/>
  <c r="Q120" i="6"/>
  <c r="S120" i="6" s="1"/>
  <c r="N120" i="6"/>
  <c r="P120" i="6" s="1"/>
  <c r="M120" i="6"/>
  <c r="AN119" i="6"/>
  <c r="AL119" i="6"/>
  <c r="AK119" i="6"/>
  <c r="AJ119" i="6"/>
  <c r="AI119" i="6"/>
  <c r="AH119" i="6"/>
  <c r="Q119" i="6"/>
  <c r="R119" i="6" s="1"/>
  <c r="N119" i="6"/>
  <c r="P119" i="6" s="1"/>
  <c r="M119" i="6"/>
  <c r="B119" i="6"/>
  <c r="AL118" i="6"/>
  <c r="AK118" i="6"/>
  <c r="AJ118" i="6"/>
  <c r="AI118" i="6"/>
  <c r="AH118" i="6"/>
  <c r="Z118" i="6" s="1"/>
  <c r="Q118" i="6"/>
  <c r="S118" i="6" s="1"/>
  <c r="N118" i="6"/>
  <c r="P118" i="6" s="1"/>
  <c r="M118" i="6"/>
  <c r="B118" i="6"/>
  <c r="AN117" i="6"/>
  <c r="AL117" i="6"/>
  <c r="AK117" i="6"/>
  <c r="AJ117" i="6"/>
  <c r="AI117" i="6"/>
  <c r="AH117" i="6"/>
  <c r="Q117" i="6"/>
  <c r="S117" i="6" s="1"/>
  <c r="O117" i="6"/>
  <c r="N117" i="6"/>
  <c r="P117" i="6" s="1"/>
  <c r="M117" i="6"/>
  <c r="B117" i="6"/>
  <c r="AL116" i="6"/>
  <c r="AK116" i="6"/>
  <c r="AJ116" i="6"/>
  <c r="AI116" i="6"/>
  <c r="AH116" i="6"/>
  <c r="Q116" i="6"/>
  <c r="S116" i="6" s="1"/>
  <c r="N116" i="6"/>
  <c r="P116" i="6" s="1"/>
  <c r="M116" i="6"/>
  <c r="B116" i="6"/>
  <c r="AN115" i="6"/>
  <c r="AL115" i="6"/>
  <c r="AK115" i="6"/>
  <c r="AJ115" i="6"/>
  <c r="AI115" i="6"/>
  <c r="AH115" i="6"/>
  <c r="Q115" i="6"/>
  <c r="S115" i="6" s="1"/>
  <c r="N115" i="6"/>
  <c r="P115" i="6" s="1"/>
  <c r="M115" i="6"/>
  <c r="M114" i="6"/>
  <c r="AL112" i="6"/>
  <c r="AK112" i="6"/>
  <c r="AJ112" i="6"/>
  <c r="AI112" i="6"/>
  <c r="AH112" i="6"/>
  <c r="Q112" i="6"/>
  <c r="S112" i="6" s="1"/>
  <c r="N112" i="6"/>
  <c r="P112" i="6" s="1"/>
  <c r="M112" i="6"/>
  <c r="AN111" i="6"/>
  <c r="AL111" i="6"/>
  <c r="AK111" i="6"/>
  <c r="AJ111" i="6"/>
  <c r="AI111" i="6"/>
  <c r="Y111" i="6" s="1"/>
  <c r="AH111" i="6"/>
  <c r="Q111" i="6"/>
  <c r="R111" i="6" s="1"/>
  <c r="N111" i="6"/>
  <c r="P111" i="6" s="1"/>
  <c r="M111" i="6"/>
  <c r="B111" i="6"/>
  <c r="AL110" i="6"/>
  <c r="AK110" i="6"/>
  <c r="AJ110" i="6"/>
  <c r="AI110" i="6"/>
  <c r="AH110" i="6"/>
  <c r="Q110" i="6"/>
  <c r="S110" i="6" s="1"/>
  <c r="N110" i="6"/>
  <c r="O110" i="6" s="1"/>
  <c r="M110" i="6"/>
  <c r="B110" i="6"/>
  <c r="AN109" i="6"/>
  <c r="AL109" i="6"/>
  <c r="AK109" i="6"/>
  <c r="AJ109" i="6"/>
  <c r="AI109" i="6"/>
  <c r="AH109" i="6"/>
  <c r="Q109" i="6"/>
  <c r="R109" i="6" s="1"/>
  <c r="N109" i="6"/>
  <c r="P109" i="6" s="1"/>
  <c r="M109" i="6"/>
  <c r="B109" i="6"/>
  <c r="AL108" i="6"/>
  <c r="AK108" i="6"/>
  <c r="AJ108" i="6"/>
  <c r="AI108" i="6"/>
  <c r="AH108" i="6"/>
  <c r="Q108" i="6"/>
  <c r="S108" i="6" s="1"/>
  <c r="O108" i="6"/>
  <c r="N108" i="6"/>
  <c r="P108" i="6" s="1"/>
  <c r="M108" i="6"/>
  <c r="B108" i="6"/>
  <c r="AN107" i="6"/>
  <c r="AL107" i="6"/>
  <c r="AK107" i="6"/>
  <c r="AJ107" i="6"/>
  <c r="AI107" i="6"/>
  <c r="AH107" i="6"/>
  <c r="Q107" i="6"/>
  <c r="S107" i="6" s="1"/>
  <c r="N107" i="6"/>
  <c r="P107" i="6" s="1"/>
  <c r="M107" i="6"/>
  <c r="M106" i="6"/>
  <c r="AL104" i="6"/>
  <c r="AK104" i="6"/>
  <c r="AJ104" i="6"/>
  <c r="AI104" i="6"/>
  <c r="AH104" i="6"/>
  <c r="Q104" i="6"/>
  <c r="S104" i="6" s="1"/>
  <c r="N104" i="6"/>
  <c r="P104" i="6" s="1"/>
  <c r="M104" i="6"/>
  <c r="AN103" i="6"/>
  <c r="AL103" i="6"/>
  <c r="AK103" i="6"/>
  <c r="AJ103" i="6"/>
  <c r="AI103" i="6"/>
  <c r="AH103" i="6"/>
  <c r="Q103" i="6"/>
  <c r="R103" i="6" s="1"/>
  <c r="N103" i="6"/>
  <c r="P103" i="6" s="1"/>
  <c r="M103" i="6"/>
  <c r="B103" i="6"/>
  <c r="AL102" i="6"/>
  <c r="AK102" i="6"/>
  <c r="AJ102" i="6"/>
  <c r="AI102" i="6"/>
  <c r="AH102" i="6"/>
  <c r="Z102" i="6" s="1"/>
  <c r="Q102" i="6"/>
  <c r="S102" i="6" s="1"/>
  <c r="N102" i="6"/>
  <c r="P102" i="6" s="1"/>
  <c r="M102" i="6"/>
  <c r="B102" i="6"/>
  <c r="AN101" i="6"/>
  <c r="AL101" i="6"/>
  <c r="AK101" i="6"/>
  <c r="AJ101" i="6"/>
  <c r="AI101" i="6"/>
  <c r="AH101" i="6"/>
  <c r="Q101" i="6"/>
  <c r="R101" i="6" s="1"/>
  <c r="N101" i="6"/>
  <c r="P101" i="6" s="1"/>
  <c r="M101" i="6"/>
  <c r="B101" i="6"/>
  <c r="AL100" i="6"/>
  <c r="AK100" i="6"/>
  <c r="Z100" i="6" s="1"/>
  <c r="AJ100" i="6"/>
  <c r="AI100" i="6"/>
  <c r="AH100" i="6"/>
  <c r="Q100" i="6"/>
  <c r="S100" i="6" s="1"/>
  <c r="N100" i="6"/>
  <c r="P100" i="6" s="1"/>
  <c r="M100" i="6"/>
  <c r="B100" i="6"/>
  <c r="AN99" i="6"/>
  <c r="AL99" i="6"/>
  <c r="AK99" i="6"/>
  <c r="AJ99" i="6"/>
  <c r="AI99" i="6"/>
  <c r="AH99" i="6"/>
  <c r="Q99" i="6"/>
  <c r="S99" i="6" s="1"/>
  <c r="N99" i="6"/>
  <c r="P99" i="6" s="1"/>
  <c r="M99" i="6"/>
  <c r="M98" i="6"/>
  <c r="AL96" i="6"/>
  <c r="AK96" i="6"/>
  <c r="AJ96" i="6"/>
  <c r="AI96" i="6"/>
  <c r="AH96" i="6"/>
  <c r="Q96" i="6"/>
  <c r="S96" i="6" s="1"/>
  <c r="N96" i="6"/>
  <c r="P96" i="6" s="1"/>
  <c r="M96" i="6"/>
  <c r="AN95" i="6"/>
  <c r="AL95" i="6"/>
  <c r="AK95" i="6"/>
  <c r="AJ95" i="6"/>
  <c r="AI95" i="6"/>
  <c r="AH95" i="6"/>
  <c r="Z95" i="6"/>
  <c r="Q95" i="6"/>
  <c r="R95" i="6" s="1"/>
  <c r="N95" i="6"/>
  <c r="P95" i="6" s="1"/>
  <c r="M95" i="6"/>
  <c r="B95" i="6"/>
  <c r="AL94" i="6"/>
  <c r="AK94" i="6"/>
  <c r="AJ94" i="6"/>
  <c r="AI94" i="6"/>
  <c r="AH94" i="6"/>
  <c r="Q94" i="6"/>
  <c r="S94" i="6" s="1"/>
  <c r="N94" i="6"/>
  <c r="P94" i="6" s="1"/>
  <c r="M94" i="6"/>
  <c r="B94" i="6"/>
  <c r="AN93" i="6"/>
  <c r="AL93" i="6"/>
  <c r="AK93" i="6"/>
  <c r="AJ93" i="6"/>
  <c r="AI93" i="6"/>
  <c r="AH93" i="6"/>
  <c r="Q93" i="6"/>
  <c r="R93" i="6" s="1"/>
  <c r="N93" i="6"/>
  <c r="P93" i="6" s="1"/>
  <c r="M93" i="6"/>
  <c r="B93" i="6"/>
  <c r="AL92" i="6"/>
  <c r="AK92" i="6"/>
  <c r="AJ92" i="6"/>
  <c r="AI92" i="6"/>
  <c r="AH92" i="6"/>
  <c r="S92" i="6"/>
  <c r="Q92" i="6"/>
  <c r="R92" i="6" s="1"/>
  <c r="N92" i="6"/>
  <c r="O92" i="6" s="1"/>
  <c r="M92" i="6"/>
  <c r="B92" i="6"/>
  <c r="AN91" i="6"/>
  <c r="AL91" i="6"/>
  <c r="AK91" i="6"/>
  <c r="AJ91" i="6"/>
  <c r="AI91" i="6"/>
  <c r="AH91" i="6"/>
  <c r="Q91" i="6"/>
  <c r="S91" i="6" s="1"/>
  <c r="N91" i="6"/>
  <c r="P91" i="6" s="1"/>
  <c r="M91" i="6"/>
  <c r="M90" i="6"/>
  <c r="AL88" i="6"/>
  <c r="AK88" i="6"/>
  <c r="AJ88" i="6"/>
  <c r="AI88" i="6"/>
  <c r="AH88" i="6"/>
  <c r="Q88" i="6"/>
  <c r="S88" i="6" s="1"/>
  <c r="N88" i="6"/>
  <c r="O88" i="6" s="1"/>
  <c r="M88" i="6"/>
  <c r="AN87" i="6"/>
  <c r="AL87" i="6"/>
  <c r="AK87" i="6"/>
  <c r="AJ87" i="6"/>
  <c r="AI87" i="6"/>
  <c r="AH87" i="6"/>
  <c r="Q87" i="6"/>
  <c r="R87" i="6" s="1"/>
  <c r="N87" i="6"/>
  <c r="P87" i="6" s="1"/>
  <c r="M87" i="6"/>
  <c r="B87" i="6"/>
  <c r="AL86" i="6"/>
  <c r="AK86" i="6"/>
  <c r="AJ86" i="6"/>
  <c r="AI86" i="6"/>
  <c r="AH86" i="6"/>
  <c r="Z86" i="6" s="1"/>
  <c r="Q86" i="6"/>
  <c r="R86" i="6" s="1"/>
  <c r="N86" i="6"/>
  <c r="P86" i="6" s="1"/>
  <c r="M86" i="6"/>
  <c r="B86" i="6"/>
  <c r="AN85" i="6"/>
  <c r="AL85" i="6"/>
  <c r="AK85" i="6"/>
  <c r="AJ85" i="6"/>
  <c r="AI85" i="6"/>
  <c r="AH85" i="6"/>
  <c r="Q85" i="6"/>
  <c r="R85" i="6" s="1"/>
  <c r="N85" i="6"/>
  <c r="P85" i="6" s="1"/>
  <c r="M85" i="6"/>
  <c r="B85" i="6"/>
  <c r="AL84" i="6"/>
  <c r="AK84" i="6"/>
  <c r="Y84" i="6" s="1"/>
  <c r="AJ84" i="6"/>
  <c r="AI84" i="6"/>
  <c r="AH84" i="6"/>
  <c r="Q84" i="6"/>
  <c r="S84" i="6" s="1"/>
  <c r="P84" i="6"/>
  <c r="O84" i="6"/>
  <c r="N84" i="6"/>
  <c r="M84" i="6"/>
  <c r="B84" i="6"/>
  <c r="AN83" i="6"/>
  <c r="AL83" i="6"/>
  <c r="AK83" i="6"/>
  <c r="AJ83" i="6"/>
  <c r="AI83" i="6"/>
  <c r="AH83" i="6"/>
  <c r="Q83" i="6"/>
  <c r="S83" i="6" s="1"/>
  <c r="O83" i="6"/>
  <c r="N83" i="6"/>
  <c r="P83" i="6" s="1"/>
  <c r="M83" i="6"/>
  <c r="M82" i="6"/>
  <c r="AL81" i="6"/>
  <c r="AK81" i="6"/>
  <c r="AJ81" i="6"/>
  <c r="AI81" i="6"/>
  <c r="AH81" i="6"/>
  <c r="Q81" i="6"/>
  <c r="S81" i="6" s="1"/>
  <c r="N81" i="6"/>
  <c r="O81" i="6" s="1"/>
  <c r="M81" i="6"/>
  <c r="AN80" i="6"/>
  <c r="AL80" i="6"/>
  <c r="AK80" i="6"/>
  <c r="AJ80" i="6"/>
  <c r="AI80" i="6"/>
  <c r="AH80" i="6"/>
  <c r="Q80" i="6"/>
  <c r="R80" i="6" s="1"/>
  <c r="N80" i="6"/>
  <c r="P80" i="6" s="1"/>
  <c r="M80" i="6"/>
  <c r="B80" i="6"/>
  <c r="AL79" i="6"/>
  <c r="AK79" i="6"/>
  <c r="AJ79" i="6"/>
  <c r="AI79" i="6"/>
  <c r="AH79" i="6"/>
  <c r="Q79" i="6"/>
  <c r="R79" i="6" s="1"/>
  <c r="N79" i="6"/>
  <c r="P79" i="6" s="1"/>
  <c r="M79" i="6"/>
  <c r="B79" i="6"/>
  <c r="AN78" i="6"/>
  <c r="AL78" i="6"/>
  <c r="AK78" i="6"/>
  <c r="AJ78" i="6"/>
  <c r="AI78" i="6"/>
  <c r="AH78" i="6"/>
  <c r="Q78" i="6"/>
  <c r="R78" i="6" s="1"/>
  <c r="N78" i="6"/>
  <c r="P78" i="6" s="1"/>
  <c r="M78" i="6"/>
  <c r="B78" i="6"/>
  <c r="AL77" i="6"/>
  <c r="AK77" i="6"/>
  <c r="AJ77" i="6"/>
  <c r="AI77" i="6"/>
  <c r="AH77" i="6"/>
  <c r="Q77" i="6"/>
  <c r="S77" i="6" s="1"/>
  <c r="N77" i="6"/>
  <c r="P77" i="6" s="1"/>
  <c r="M77" i="6"/>
  <c r="B77" i="6"/>
  <c r="AN76" i="6"/>
  <c r="AL76" i="6"/>
  <c r="AK76" i="6"/>
  <c r="AJ76" i="6"/>
  <c r="AI76" i="6"/>
  <c r="AH76" i="6"/>
  <c r="Q76" i="6"/>
  <c r="S76" i="6" s="1"/>
  <c r="N76" i="6"/>
  <c r="P76" i="6" s="1"/>
  <c r="M76" i="6"/>
  <c r="M75" i="6"/>
  <c r="AL74" i="6"/>
  <c r="AK74" i="6"/>
  <c r="AJ74" i="6"/>
  <c r="AI74" i="6"/>
  <c r="AH74" i="6"/>
  <c r="Q74" i="6"/>
  <c r="S74" i="6" s="1"/>
  <c r="N74" i="6"/>
  <c r="P74" i="6" s="1"/>
  <c r="M74" i="6"/>
  <c r="AN73" i="6"/>
  <c r="AL73" i="6"/>
  <c r="AK73" i="6"/>
  <c r="AJ73" i="6"/>
  <c r="AI73" i="6"/>
  <c r="AH73" i="6"/>
  <c r="Q73" i="6"/>
  <c r="R73" i="6" s="1"/>
  <c r="N73" i="6"/>
  <c r="P73" i="6" s="1"/>
  <c r="M73" i="6"/>
  <c r="B73" i="6"/>
  <c r="AL72" i="6"/>
  <c r="AK72" i="6"/>
  <c r="AJ72" i="6"/>
  <c r="AI72" i="6"/>
  <c r="AH72" i="6"/>
  <c r="Q72" i="6"/>
  <c r="S72" i="6" s="1"/>
  <c r="N72" i="6"/>
  <c r="O72" i="6" s="1"/>
  <c r="M72" i="6"/>
  <c r="B72" i="6"/>
  <c r="AN71" i="6"/>
  <c r="AL71" i="6"/>
  <c r="AK71" i="6"/>
  <c r="AJ71" i="6"/>
  <c r="AI71" i="6"/>
  <c r="AH71" i="6"/>
  <c r="Q71" i="6"/>
  <c r="R71" i="6" s="1"/>
  <c r="N71" i="6"/>
  <c r="P71" i="6" s="1"/>
  <c r="M71" i="6"/>
  <c r="B71" i="6"/>
  <c r="AL70" i="6"/>
  <c r="AK70" i="6"/>
  <c r="AJ70" i="6"/>
  <c r="AI70" i="6"/>
  <c r="AH70" i="6"/>
  <c r="Q70" i="6"/>
  <c r="S70" i="6" s="1"/>
  <c r="N70" i="6"/>
  <c r="P70" i="6" s="1"/>
  <c r="M70" i="6"/>
  <c r="B70" i="6"/>
  <c r="AN69" i="6"/>
  <c r="AL69" i="6"/>
  <c r="AK69" i="6"/>
  <c r="AJ69" i="6"/>
  <c r="AI69" i="6"/>
  <c r="AH69" i="6"/>
  <c r="Q69" i="6"/>
  <c r="S69" i="6" s="1"/>
  <c r="N69" i="6"/>
  <c r="P69" i="6" s="1"/>
  <c r="M69" i="6"/>
  <c r="M68" i="6"/>
  <c r="AL66" i="6"/>
  <c r="AK66" i="6"/>
  <c r="AJ66" i="6"/>
  <c r="AI66" i="6"/>
  <c r="AH66" i="6"/>
  <c r="Q66" i="6"/>
  <c r="S66" i="6" s="1"/>
  <c r="N66" i="6"/>
  <c r="P66" i="6" s="1"/>
  <c r="M66" i="6"/>
  <c r="AN65" i="6"/>
  <c r="AL65" i="6"/>
  <c r="AK65" i="6"/>
  <c r="AJ65" i="6"/>
  <c r="AI65" i="6"/>
  <c r="AH65" i="6"/>
  <c r="Q65" i="6"/>
  <c r="R65" i="6" s="1"/>
  <c r="N65" i="6"/>
  <c r="P65" i="6" s="1"/>
  <c r="M65" i="6"/>
  <c r="B65" i="6"/>
  <c r="AL64" i="6"/>
  <c r="AK64" i="6"/>
  <c r="AJ64" i="6"/>
  <c r="AI64" i="6"/>
  <c r="AH64" i="6"/>
  <c r="Q64" i="6"/>
  <c r="R64" i="6" s="1"/>
  <c r="N64" i="6"/>
  <c r="O64" i="6" s="1"/>
  <c r="M64" i="6"/>
  <c r="B64" i="6"/>
  <c r="AN63" i="6"/>
  <c r="AL63" i="6"/>
  <c r="AK63" i="6"/>
  <c r="AJ63" i="6"/>
  <c r="AI63" i="6"/>
  <c r="AH63" i="6"/>
  <c r="Q63" i="6"/>
  <c r="R63" i="6" s="1"/>
  <c r="N63" i="6"/>
  <c r="P63" i="6" s="1"/>
  <c r="M63" i="6"/>
  <c r="B63" i="6"/>
  <c r="AL62" i="6"/>
  <c r="AK62" i="6"/>
  <c r="AJ62" i="6"/>
  <c r="AI62" i="6"/>
  <c r="AH62" i="6"/>
  <c r="Q62" i="6"/>
  <c r="R62" i="6" s="1"/>
  <c r="N62" i="6"/>
  <c r="O62" i="6" s="1"/>
  <c r="M62" i="6"/>
  <c r="B62" i="6"/>
  <c r="AN61" i="6"/>
  <c r="AL61" i="6"/>
  <c r="AK61" i="6"/>
  <c r="AJ61" i="6"/>
  <c r="AI61" i="6"/>
  <c r="AH61" i="6"/>
  <c r="Q61" i="6"/>
  <c r="S61" i="6" s="1"/>
  <c r="N61" i="6"/>
  <c r="O61" i="6" s="1"/>
  <c r="M61" i="6"/>
  <c r="M60" i="6"/>
  <c r="Z80" i="6" l="1"/>
  <c r="Y76" i="6"/>
  <c r="F77" i="6" s="1"/>
  <c r="O119" i="6"/>
  <c r="J119" i="6" s="1"/>
  <c r="AP119" i="6" s="1"/>
  <c r="O116" i="6"/>
  <c r="R107" i="6"/>
  <c r="O103" i="6"/>
  <c r="J103" i="6" s="1"/>
  <c r="P92" i="6"/>
  <c r="R77" i="6"/>
  <c r="O76" i="6"/>
  <c r="O70" i="6"/>
  <c r="Y61" i="6"/>
  <c r="P62" i="6"/>
  <c r="J92" i="6"/>
  <c r="Y73" i="6"/>
  <c r="P64" i="6"/>
  <c r="O79" i="6"/>
  <c r="J79" i="6" s="1"/>
  <c r="O94" i="6"/>
  <c r="P110" i="6"/>
  <c r="Z115" i="6"/>
  <c r="Y118" i="6"/>
  <c r="AE118" i="6" s="1"/>
  <c r="Y81" i="6"/>
  <c r="AC81" i="6" s="1"/>
  <c r="Z63" i="6"/>
  <c r="Z70" i="6"/>
  <c r="Z74" i="6"/>
  <c r="Y77" i="6"/>
  <c r="E78" i="6" s="1"/>
  <c r="Z78" i="6"/>
  <c r="Z83" i="6"/>
  <c r="O86" i="6"/>
  <c r="J86" i="6" s="1"/>
  <c r="Z88" i="6"/>
  <c r="O101" i="6"/>
  <c r="J101" i="6" s="1"/>
  <c r="Y103" i="6"/>
  <c r="R127" i="6"/>
  <c r="Z110" i="6"/>
  <c r="Z116" i="6"/>
  <c r="Y119" i="6"/>
  <c r="Z127" i="6"/>
  <c r="AF128" i="6"/>
  <c r="P72" i="6"/>
  <c r="S79" i="6"/>
  <c r="Z85" i="6"/>
  <c r="S86" i="6"/>
  <c r="Z104" i="6"/>
  <c r="R123" i="6"/>
  <c r="Z65" i="6"/>
  <c r="R69" i="6"/>
  <c r="Z72" i="6"/>
  <c r="R84" i="6"/>
  <c r="J84" i="6" s="1"/>
  <c r="Z87" i="6"/>
  <c r="R115" i="6"/>
  <c r="Y127" i="6"/>
  <c r="AE127" i="6" s="1"/>
  <c r="Z62" i="6"/>
  <c r="AF62" i="6" s="1"/>
  <c r="Y95" i="6"/>
  <c r="AE95" i="6" s="1"/>
  <c r="Y96" i="6"/>
  <c r="Z108" i="6"/>
  <c r="Z112" i="6"/>
  <c r="Z124" i="6"/>
  <c r="Y88" i="6"/>
  <c r="AC88" i="6" s="1"/>
  <c r="AD88" i="6" s="1"/>
  <c r="K88" i="6" s="1"/>
  <c r="Z91" i="6"/>
  <c r="Z93" i="6"/>
  <c r="Y102" i="6"/>
  <c r="AE102" i="6" s="1"/>
  <c r="Z125" i="6"/>
  <c r="AF127" i="6"/>
  <c r="Y124" i="6"/>
  <c r="Y123" i="6"/>
  <c r="Y125" i="6"/>
  <c r="AE125" i="6" s="1"/>
  <c r="Y126" i="6"/>
  <c r="AE126" i="6" s="1"/>
  <c r="Z123" i="6"/>
  <c r="Z126" i="6"/>
  <c r="O123" i="6"/>
  <c r="R126" i="6"/>
  <c r="O127" i="6"/>
  <c r="Z117" i="6"/>
  <c r="AF117" i="6" s="1"/>
  <c r="Y116" i="6"/>
  <c r="AE116" i="6" s="1"/>
  <c r="Z119" i="6"/>
  <c r="AF119" i="6" s="1"/>
  <c r="Y115" i="6"/>
  <c r="Y117" i="6"/>
  <c r="AE117" i="6" s="1"/>
  <c r="Z120" i="6"/>
  <c r="R117" i="6"/>
  <c r="J117" i="6" s="1"/>
  <c r="O118" i="6"/>
  <c r="S119" i="6"/>
  <c r="R120" i="6"/>
  <c r="Z109" i="6"/>
  <c r="Z107" i="6"/>
  <c r="Z111" i="6"/>
  <c r="AF111" i="6" s="1"/>
  <c r="Y107" i="6"/>
  <c r="AE107" i="6" s="1"/>
  <c r="Y110" i="6"/>
  <c r="AE110" i="6" s="1"/>
  <c r="Y108" i="6"/>
  <c r="AE108" i="6" s="1"/>
  <c r="Y109" i="6"/>
  <c r="AE109" i="6" s="1"/>
  <c r="O109" i="6"/>
  <c r="J109" i="6" s="1"/>
  <c r="O111" i="6"/>
  <c r="J111" i="6" s="1"/>
  <c r="S109" i="6"/>
  <c r="S111" i="6"/>
  <c r="R112" i="6"/>
  <c r="AF100" i="6"/>
  <c r="Y99" i="6"/>
  <c r="Z101" i="6"/>
  <c r="Z99" i="6"/>
  <c r="Y100" i="6"/>
  <c r="AE100" i="6" s="1"/>
  <c r="Z103" i="6"/>
  <c r="AF103" i="6" s="1"/>
  <c r="Y101" i="6"/>
  <c r="AE101" i="6" s="1"/>
  <c r="R99" i="6"/>
  <c r="O100" i="6"/>
  <c r="S101" i="6"/>
  <c r="O102" i="6"/>
  <c r="S103" i="6"/>
  <c r="R104" i="6"/>
  <c r="Y91" i="6"/>
  <c r="Y93" i="6"/>
  <c r="AE93" i="6" s="1"/>
  <c r="Z96" i="6"/>
  <c r="AF96" i="6" s="1"/>
  <c r="Y92" i="6"/>
  <c r="Y94" i="6"/>
  <c r="Z92" i="6"/>
  <c r="AF92" i="6" s="1"/>
  <c r="Z94" i="6"/>
  <c r="O91" i="6"/>
  <c r="R94" i="6"/>
  <c r="O96" i="6"/>
  <c r="AF85" i="6"/>
  <c r="Y83" i="6"/>
  <c r="Z84" i="6"/>
  <c r="AF84" i="6" s="1"/>
  <c r="Y87" i="6"/>
  <c r="AE87" i="6" s="1"/>
  <c r="Y85" i="6"/>
  <c r="AE85" i="6" s="1"/>
  <c r="Y86" i="6"/>
  <c r="AE86" i="6" s="1"/>
  <c r="P88" i="6"/>
  <c r="Z81" i="6"/>
  <c r="Z76" i="6"/>
  <c r="Z77" i="6"/>
  <c r="AF77" i="6" s="1"/>
  <c r="Y79" i="6"/>
  <c r="Z79" i="6"/>
  <c r="Y78" i="6"/>
  <c r="Y80" i="6"/>
  <c r="O77" i="6"/>
  <c r="P81" i="6"/>
  <c r="Y69" i="6"/>
  <c r="F70" i="6" s="1"/>
  <c r="Z71" i="6"/>
  <c r="Y72" i="6"/>
  <c r="AE72" i="6" s="1"/>
  <c r="Z73" i="6"/>
  <c r="AF73" i="6" s="1"/>
  <c r="Z69" i="6"/>
  <c r="Y70" i="6"/>
  <c r="Y71" i="6"/>
  <c r="AE71" i="6" s="1"/>
  <c r="O71" i="6"/>
  <c r="J71" i="6" s="1"/>
  <c r="O73" i="6"/>
  <c r="J73" i="6" s="1"/>
  <c r="S71" i="6"/>
  <c r="S73" i="6"/>
  <c r="R74" i="6"/>
  <c r="Y64" i="6"/>
  <c r="Y63" i="6"/>
  <c r="AA63" i="6" s="1"/>
  <c r="AB63" i="6" s="1"/>
  <c r="Z64" i="6"/>
  <c r="Z61" i="6"/>
  <c r="AF61" i="6" s="1"/>
  <c r="Y62" i="6"/>
  <c r="Y65" i="6"/>
  <c r="F63" i="6" s="1"/>
  <c r="Z66" i="6"/>
  <c r="P61" i="6"/>
  <c r="J64" i="6"/>
  <c r="S62" i="6"/>
  <c r="R66" i="6"/>
  <c r="J62" i="6"/>
  <c r="S64" i="6"/>
  <c r="AC128" i="6"/>
  <c r="AD128" i="6"/>
  <c r="K128" i="6" s="1"/>
  <c r="E124" i="6"/>
  <c r="AA128" i="6"/>
  <c r="AB128" i="6" s="1"/>
  <c r="C126" i="6"/>
  <c r="D124" i="6"/>
  <c r="AC126" i="6"/>
  <c r="AD126" i="6" s="1"/>
  <c r="K126" i="6"/>
  <c r="C125" i="6"/>
  <c r="AA126" i="6"/>
  <c r="AB126" i="6" s="1"/>
  <c r="F126" i="6"/>
  <c r="AC125" i="6"/>
  <c r="AD125" i="6" s="1"/>
  <c r="K125" i="6" s="1"/>
  <c r="E127" i="6"/>
  <c r="AA125" i="6"/>
  <c r="AB125" i="6" s="1"/>
  <c r="C127" i="6"/>
  <c r="K123" i="6"/>
  <c r="AA127" i="6"/>
  <c r="AB127" i="6" s="1"/>
  <c r="F125" i="6"/>
  <c r="AC127" i="6"/>
  <c r="AD127" i="6" s="1"/>
  <c r="K127" i="6"/>
  <c r="D127" i="6"/>
  <c r="R125" i="6"/>
  <c r="O126" i="6"/>
  <c r="R128" i="6"/>
  <c r="R124" i="6"/>
  <c r="J124" i="6" s="1"/>
  <c r="AA124" i="6"/>
  <c r="AB124" i="6" s="1"/>
  <c r="O125" i="6"/>
  <c r="O128" i="6"/>
  <c r="AC124" i="6"/>
  <c r="AA119" i="6"/>
  <c r="AB119" i="6" s="1"/>
  <c r="F117" i="6"/>
  <c r="AC119" i="6"/>
  <c r="AD119" i="6" s="1"/>
  <c r="K119" i="6"/>
  <c r="D119" i="6"/>
  <c r="F116" i="6"/>
  <c r="AC115" i="6"/>
  <c r="AD115" i="6" s="1"/>
  <c r="K115" i="6"/>
  <c r="C119" i="6"/>
  <c r="AA115" i="6"/>
  <c r="AB115" i="6" s="1"/>
  <c r="D118" i="6"/>
  <c r="AC116" i="6"/>
  <c r="AD116" i="6" s="1"/>
  <c r="K116" i="6"/>
  <c r="E117" i="6"/>
  <c r="AA116" i="6"/>
  <c r="AB116" i="6" s="1"/>
  <c r="E119" i="6"/>
  <c r="F118" i="6"/>
  <c r="AC118" i="6"/>
  <c r="K118" i="6"/>
  <c r="D116" i="6"/>
  <c r="AA118" i="6"/>
  <c r="AB118" i="6" s="1"/>
  <c r="AD118" i="6"/>
  <c r="C117" i="6"/>
  <c r="O115" i="6"/>
  <c r="R116" i="6"/>
  <c r="J116" i="6" s="1"/>
  <c r="R118" i="6"/>
  <c r="O120" i="6"/>
  <c r="Y120" i="6"/>
  <c r="AE120" i="6" s="1"/>
  <c r="AA111" i="6"/>
  <c r="AB111" i="6" s="1"/>
  <c r="K111" i="6"/>
  <c r="D111" i="6"/>
  <c r="AC109" i="6"/>
  <c r="AD109" i="6" s="1"/>
  <c r="K109" i="6" s="1"/>
  <c r="D110" i="6"/>
  <c r="AC108" i="6"/>
  <c r="AD108" i="6" s="1"/>
  <c r="K108" i="6" s="1"/>
  <c r="E109" i="6"/>
  <c r="AA108" i="6"/>
  <c r="AB108" i="6" s="1"/>
  <c r="AC107" i="6"/>
  <c r="AA107" i="6"/>
  <c r="AB107" i="6" s="1"/>
  <c r="AC110" i="6"/>
  <c r="AD110" i="6" s="1"/>
  <c r="K110" i="6"/>
  <c r="D108" i="6"/>
  <c r="AA110" i="6"/>
  <c r="AB110" i="6" s="1"/>
  <c r="C109" i="6"/>
  <c r="O107" i="6"/>
  <c r="R108" i="6"/>
  <c r="J108" i="6" s="1"/>
  <c r="R110" i="6"/>
  <c r="J110" i="6" s="1"/>
  <c r="AP110" i="6" s="1"/>
  <c r="O112" i="6"/>
  <c r="Y112" i="6"/>
  <c r="AE112" i="6" s="1"/>
  <c r="F102" i="6"/>
  <c r="AA103" i="6"/>
  <c r="AB103" i="6" s="1"/>
  <c r="F101" i="6"/>
  <c r="AC103" i="6"/>
  <c r="AD103" i="6" s="1"/>
  <c r="K103" i="6" s="1"/>
  <c r="D103" i="6"/>
  <c r="D102" i="6"/>
  <c r="AC100" i="6"/>
  <c r="AD100" i="6" s="1"/>
  <c r="K100" i="6" s="1"/>
  <c r="E101" i="6"/>
  <c r="AA100" i="6"/>
  <c r="AB100" i="6" s="1"/>
  <c r="AC99" i="6"/>
  <c r="AD99" i="6" s="1"/>
  <c r="K99" i="6"/>
  <c r="C103" i="6"/>
  <c r="F100" i="6"/>
  <c r="AA99" i="6"/>
  <c r="AB99" i="6" s="1"/>
  <c r="AC102" i="6"/>
  <c r="AD102" i="6" s="1"/>
  <c r="K102" i="6" s="1"/>
  <c r="D100" i="6"/>
  <c r="AA102" i="6"/>
  <c r="AB102" i="6" s="1"/>
  <c r="C101" i="6"/>
  <c r="O99" i="6"/>
  <c r="R100" i="6"/>
  <c r="R102" i="6"/>
  <c r="O104" i="6"/>
  <c r="Y104" i="6"/>
  <c r="AE104" i="6" s="1"/>
  <c r="E93" i="6"/>
  <c r="AA95" i="6"/>
  <c r="AB95" i="6" s="1"/>
  <c r="AD95" i="6"/>
  <c r="K95" i="6" s="1"/>
  <c r="F93" i="6"/>
  <c r="AC95" i="6"/>
  <c r="D95" i="6"/>
  <c r="AA93" i="6"/>
  <c r="AB93" i="6" s="1"/>
  <c r="K93" i="6"/>
  <c r="AC94" i="6"/>
  <c r="AD94" i="6" s="1"/>
  <c r="K94" i="6" s="1"/>
  <c r="D92" i="6"/>
  <c r="AA94" i="6"/>
  <c r="AB94" i="6" s="1"/>
  <c r="C93" i="6"/>
  <c r="R91" i="6"/>
  <c r="AA91" i="6"/>
  <c r="AB91" i="6" s="1"/>
  <c r="F92" i="6"/>
  <c r="O93" i="6"/>
  <c r="J93" i="6" s="1"/>
  <c r="S93" i="6"/>
  <c r="C95" i="6"/>
  <c r="O95" i="6"/>
  <c r="J95" i="6" s="1"/>
  <c r="S95" i="6"/>
  <c r="R96" i="6"/>
  <c r="AA96" i="6"/>
  <c r="AB96" i="6" s="1"/>
  <c r="AC96" i="6"/>
  <c r="E85" i="6"/>
  <c r="AA84" i="6"/>
  <c r="AB84" i="6" s="1"/>
  <c r="AC84" i="6"/>
  <c r="AD84" i="6"/>
  <c r="K84" i="6" s="1"/>
  <c r="D86" i="6"/>
  <c r="D84" i="6"/>
  <c r="AA86" i="6"/>
  <c r="AB86" i="6" s="1"/>
  <c r="AC86" i="6"/>
  <c r="AD86" i="6" s="1"/>
  <c r="K86" i="6"/>
  <c r="C85" i="6"/>
  <c r="AC85" i="6"/>
  <c r="AD85" i="6" s="1"/>
  <c r="K85" i="6"/>
  <c r="F86" i="6"/>
  <c r="AA85" i="6"/>
  <c r="AB85" i="6" s="1"/>
  <c r="E87" i="6"/>
  <c r="R83" i="6"/>
  <c r="J83" i="6" s="1"/>
  <c r="AA83" i="6"/>
  <c r="AB83" i="6" s="1"/>
  <c r="F84" i="6"/>
  <c r="O85" i="6"/>
  <c r="J85" i="6" s="1"/>
  <c r="AP85" i="6" s="1"/>
  <c r="S85" i="6"/>
  <c r="C87" i="6"/>
  <c r="O87" i="6"/>
  <c r="J87" i="6" s="1"/>
  <c r="S87" i="6"/>
  <c r="R88" i="6"/>
  <c r="J88" i="6" s="1"/>
  <c r="AA88" i="6"/>
  <c r="AB88" i="6" s="1"/>
  <c r="K83" i="6"/>
  <c r="AC83" i="6"/>
  <c r="AD83" i="6" s="1"/>
  <c r="R76" i="6"/>
  <c r="O78" i="6"/>
  <c r="J78" i="6" s="1"/>
  <c r="S78" i="6"/>
  <c r="O80" i="6"/>
  <c r="J80" i="6" s="1"/>
  <c r="S80" i="6"/>
  <c r="R81" i="6"/>
  <c r="J81" i="6" s="1"/>
  <c r="O69" i="6"/>
  <c r="J69" i="6" s="1"/>
  <c r="R70" i="6"/>
  <c r="R72" i="6"/>
  <c r="J72" i="6" s="1"/>
  <c r="O74" i="6"/>
  <c r="Y74" i="6"/>
  <c r="AE74" i="6" s="1"/>
  <c r="R61" i="6"/>
  <c r="J61" i="6" s="1"/>
  <c r="O63" i="6"/>
  <c r="J63" i="6" s="1"/>
  <c r="S63" i="6"/>
  <c r="O65" i="6"/>
  <c r="J65" i="6" s="1"/>
  <c r="S65" i="6"/>
  <c r="O66" i="6"/>
  <c r="Y66" i="6"/>
  <c r="J1" i="32"/>
  <c r="J2" i="32"/>
  <c r="A2" i="32"/>
  <c r="A1" i="32"/>
  <c r="D72" i="6" l="1"/>
  <c r="AA81" i="6"/>
  <c r="AB81" i="6" s="1"/>
  <c r="AF81" i="6"/>
  <c r="AE80" i="6"/>
  <c r="AC80" i="6"/>
  <c r="AD80" i="6" s="1"/>
  <c r="K80" i="6" s="1"/>
  <c r="AP80" i="6" s="1"/>
  <c r="D80" i="6"/>
  <c r="AA80" i="6"/>
  <c r="AB80" i="6" s="1"/>
  <c r="F78" i="6"/>
  <c r="AE79" i="6"/>
  <c r="D77" i="6"/>
  <c r="AE78" i="6"/>
  <c r="F79" i="6"/>
  <c r="K78" i="6"/>
  <c r="AP78" i="6" s="1"/>
  <c r="AC78" i="6"/>
  <c r="AD78" i="6" s="1"/>
  <c r="E80" i="6"/>
  <c r="AA78" i="6"/>
  <c r="AB78" i="6" s="1"/>
  <c r="AC77" i="6"/>
  <c r="AD77" i="6" s="1"/>
  <c r="K77" i="6"/>
  <c r="D79" i="6"/>
  <c r="AA77" i="6"/>
  <c r="AB77" i="6" s="1"/>
  <c r="AA76" i="6"/>
  <c r="AB76" i="6" s="1"/>
  <c r="C80" i="6"/>
  <c r="AC76" i="6"/>
  <c r="AD76" i="6" s="1"/>
  <c r="K76" i="6" s="1"/>
  <c r="AF76" i="6"/>
  <c r="J107" i="6"/>
  <c r="AP107" i="6" s="1"/>
  <c r="J77" i="6"/>
  <c r="J76" i="6"/>
  <c r="AC73" i="6"/>
  <c r="AD73" i="6" s="1"/>
  <c r="AA72" i="6"/>
  <c r="AB72" i="6" s="1"/>
  <c r="D70" i="6"/>
  <c r="AA71" i="6"/>
  <c r="AB71" i="6" s="1"/>
  <c r="F72" i="6"/>
  <c r="K71" i="6"/>
  <c r="AP71" i="6" s="1"/>
  <c r="E73" i="6"/>
  <c r="AC70" i="6"/>
  <c r="AD70" i="6" s="1"/>
  <c r="K70" i="6" s="1"/>
  <c r="E71" i="6"/>
  <c r="AE70" i="6"/>
  <c r="AA70" i="6"/>
  <c r="AB70" i="6" s="1"/>
  <c r="C73" i="6"/>
  <c r="K69" i="6"/>
  <c r="AP69" i="6" s="1"/>
  <c r="AA69" i="6"/>
  <c r="AB69" i="6" s="1"/>
  <c r="AC69" i="6"/>
  <c r="AD69" i="6" s="1"/>
  <c r="AF69" i="6"/>
  <c r="J70" i="6"/>
  <c r="D65" i="6"/>
  <c r="AC65" i="6"/>
  <c r="AD65" i="6" s="1"/>
  <c r="K65" i="6" s="1"/>
  <c r="AP65" i="6" s="1"/>
  <c r="AE65" i="6"/>
  <c r="AA65" i="6"/>
  <c r="AB65" i="6" s="1"/>
  <c r="AA64" i="6"/>
  <c r="AB64" i="6" s="1"/>
  <c r="D62" i="6"/>
  <c r="AE63" i="6"/>
  <c r="F64" i="6"/>
  <c r="AC63" i="6"/>
  <c r="AD63" i="6" s="1"/>
  <c r="K63" i="6" s="1"/>
  <c r="AP63" i="6" s="1"/>
  <c r="E65" i="6"/>
  <c r="D64" i="6"/>
  <c r="AA62" i="6"/>
  <c r="AB62" i="6" s="1"/>
  <c r="E63" i="6"/>
  <c r="K62" i="6"/>
  <c r="AP62" i="6" s="1"/>
  <c r="AC62" i="6"/>
  <c r="AD62" i="6" s="1"/>
  <c r="AE62" i="6"/>
  <c r="J115" i="6"/>
  <c r="AP115" i="6" s="1"/>
  <c r="J123" i="6"/>
  <c r="J74" i="6"/>
  <c r="J120" i="6"/>
  <c r="J94" i="6"/>
  <c r="AP94" i="6" s="1"/>
  <c r="J66" i="6"/>
  <c r="J102" i="6"/>
  <c r="AP102" i="6" s="1"/>
  <c r="J91" i="6"/>
  <c r="AP91" i="6" s="1"/>
  <c r="J126" i="6"/>
  <c r="J96" i="6"/>
  <c r="J100" i="6"/>
  <c r="AP100" i="6" s="1"/>
  <c r="AP103" i="6"/>
  <c r="J99" i="6"/>
  <c r="AP99" i="6" s="1"/>
  <c r="J118" i="6"/>
  <c r="AP118" i="6" s="1"/>
  <c r="AP86" i="6"/>
  <c r="J112" i="6"/>
  <c r="J127" i="6"/>
  <c r="AP84" i="6"/>
  <c r="AE77" i="6"/>
  <c r="AE83" i="6"/>
  <c r="C94" i="6"/>
  <c r="AF66" i="6"/>
  <c r="E77" i="6"/>
  <c r="C86" i="6"/>
  <c r="AO86" i="6" s="1"/>
  <c r="E84" i="6"/>
  <c r="AE94" i="6"/>
  <c r="AE88" i="6"/>
  <c r="AF99" i="6"/>
  <c r="AF64" i="6"/>
  <c r="AF74" i="6"/>
  <c r="AF110" i="6"/>
  <c r="AE115" i="6"/>
  <c r="AF123" i="6"/>
  <c r="G127" i="6" s="1"/>
  <c r="AF95" i="6"/>
  <c r="AF88" i="6"/>
  <c r="AF102" i="6"/>
  <c r="AF70" i="6"/>
  <c r="AF118" i="6"/>
  <c r="E125" i="6"/>
  <c r="AE124" i="6"/>
  <c r="AC123" i="6"/>
  <c r="AD123" i="6" s="1"/>
  <c r="AA123" i="6"/>
  <c r="AB123" i="6" s="1"/>
  <c r="D126" i="6"/>
  <c r="AD124" i="6"/>
  <c r="K124" i="6" s="1"/>
  <c r="F124" i="6"/>
  <c r="AF125" i="6"/>
  <c r="AF126" i="6"/>
  <c r="AE123" i="6"/>
  <c r="G124" i="6" s="1"/>
  <c r="AF124" i="6"/>
  <c r="G126" i="6" s="1"/>
  <c r="J128" i="6"/>
  <c r="K117" i="6"/>
  <c r="AP117" i="6" s="1"/>
  <c r="AA117" i="6"/>
  <c r="AB117" i="6" s="1"/>
  <c r="AF115" i="6"/>
  <c r="G119" i="6" s="1"/>
  <c r="AO119" i="6" s="1"/>
  <c r="AC117" i="6"/>
  <c r="AD117" i="6" s="1"/>
  <c r="AE119" i="6"/>
  <c r="G117" i="6" s="1"/>
  <c r="AO117" i="6" s="1"/>
  <c r="AF120" i="6"/>
  <c r="G116" i="6" s="1"/>
  <c r="AF116" i="6"/>
  <c r="G118" i="6" s="1"/>
  <c r="AE111" i="6"/>
  <c r="F108" i="6"/>
  <c r="E111" i="6"/>
  <c r="AC111" i="6"/>
  <c r="AD111" i="6" s="1"/>
  <c r="AP111" i="6"/>
  <c r="G109" i="6"/>
  <c r="AF107" i="6"/>
  <c r="G111" i="6" s="1"/>
  <c r="AF112" i="6"/>
  <c r="G108" i="6" s="1"/>
  <c r="C111" i="6"/>
  <c r="AD107" i="6"/>
  <c r="K107" i="6"/>
  <c r="F110" i="6"/>
  <c r="AA109" i="6"/>
  <c r="AB109" i="6" s="1"/>
  <c r="F109" i="6"/>
  <c r="AF109" i="6"/>
  <c r="AF108" i="6"/>
  <c r="AP109" i="6"/>
  <c r="E103" i="6"/>
  <c r="AO103" i="6" s="1"/>
  <c r="AE99" i="6"/>
  <c r="AC101" i="6"/>
  <c r="AD101" i="6" s="1"/>
  <c r="K101" i="6" s="1"/>
  <c r="AP101" i="6" s="1"/>
  <c r="AA101" i="6"/>
  <c r="AB101" i="6" s="1"/>
  <c r="AF104" i="6"/>
  <c r="G103" i="6"/>
  <c r="AE103" i="6"/>
  <c r="G101" i="6" s="1"/>
  <c r="AO101" i="6" s="1"/>
  <c r="AF101" i="6"/>
  <c r="G102" i="6"/>
  <c r="J104" i="6"/>
  <c r="AP93" i="6"/>
  <c r="AC93" i="6"/>
  <c r="AD93" i="6" s="1"/>
  <c r="AC92" i="6"/>
  <c r="AD92" i="6" s="1"/>
  <c r="K92" i="6" s="1"/>
  <c r="AP92" i="6" s="1"/>
  <c r="AC91" i="6"/>
  <c r="AD91" i="6" s="1"/>
  <c r="K91" i="6" s="1"/>
  <c r="AE91" i="6"/>
  <c r="G92" i="6" s="1"/>
  <c r="AD96" i="6"/>
  <c r="K96" i="6" s="1"/>
  <c r="D94" i="6"/>
  <c r="AE92" i="6"/>
  <c r="AE96" i="6"/>
  <c r="AF93" i="6"/>
  <c r="G94" i="6"/>
  <c r="F94" i="6"/>
  <c r="E95" i="6"/>
  <c r="AA92" i="6"/>
  <c r="AB92" i="6" s="1"/>
  <c r="AF94" i="6"/>
  <c r="E92" i="6"/>
  <c r="AO92" i="6" s="1"/>
  <c r="AF91" i="6"/>
  <c r="G95" i="6" s="1"/>
  <c r="AO95" i="6" s="1"/>
  <c r="AA87" i="6"/>
  <c r="AB87" i="6" s="1"/>
  <c r="F85" i="6"/>
  <c r="G86" i="6"/>
  <c r="AF83" i="6"/>
  <c r="AC87" i="6"/>
  <c r="AD87" i="6" s="1"/>
  <c r="D87" i="6"/>
  <c r="G84" i="6"/>
  <c r="AE84" i="6"/>
  <c r="AP88" i="6"/>
  <c r="K87" i="6"/>
  <c r="AP87" i="6" s="1"/>
  <c r="AF86" i="6"/>
  <c r="AF87" i="6"/>
  <c r="C78" i="6"/>
  <c r="K79" i="6"/>
  <c r="AP79" i="6" s="1"/>
  <c r="AF78" i="6"/>
  <c r="AD81" i="6"/>
  <c r="K81" i="6" s="1"/>
  <c r="AP81" i="6" s="1"/>
  <c r="AC79" i="6"/>
  <c r="AD79" i="6" s="1"/>
  <c r="C79" i="6"/>
  <c r="AE76" i="6"/>
  <c r="AA79" i="6"/>
  <c r="AB79" i="6" s="1"/>
  <c r="AF79" i="6"/>
  <c r="AE81" i="6"/>
  <c r="AF80" i="6"/>
  <c r="G80" i="6" s="1"/>
  <c r="C71" i="6"/>
  <c r="K72" i="6"/>
  <c r="AP72" i="6" s="1"/>
  <c r="AC71" i="6"/>
  <c r="AD71" i="6" s="1"/>
  <c r="D73" i="6"/>
  <c r="AF71" i="6"/>
  <c r="AE73" i="6"/>
  <c r="F71" i="6"/>
  <c r="AC72" i="6"/>
  <c r="AD72" i="6" s="1"/>
  <c r="K73" i="6"/>
  <c r="AP73" i="6" s="1"/>
  <c r="AA73" i="6"/>
  <c r="AB73" i="6" s="1"/>
  <c r="AE69" i="6"/>
  <c r="AF72" i="6"/>
  <c r="K61" i="6"/>
  <c r="AP61" i="6" s="1"/>
  <c r="F62" i="6"/>
  <c r="AE61" i="6"/>
  <c r="AE66" i="6"/>
  <c r="C65" i="6"/>
  <c r="AA61" i="6"/>
  <c r="AB61" i="6" s="1"/>
  <c r="C63" i="6"/>
  <c r="K64" i="6"/>
  <c r="AP64" i="6" s="1"/>
  <c r="AF63" i="6"/>
  <c r="AC64" i="6"/>
  <c r="AD64" i="6" s="1"/>
  <c r="AC61" i="6"/>
  <c r="AD61" i="6" s="1"/>
  <c r="AE64" i="6"/>
  <c r="AF65" i="6"/>
  <c r="J125" i="6"/>
  <c r="AP116" i="6"/>
  <c r="E116" i="6"/>
  <c r="AC120" i="6"/>
  <c r="AD120" i="6" s="1"/>
  <c r="K120" i="6" s="1"/>
  <c r="C118" i="6"/>
  <c r="AA120" i="6"/>
  <c r="AB120" i="6" s="1"/>
  <c r="AP108" i="6"/>
  <c r="E108" i="6"/>
  <c r="AC112" i="6"/>
  <c r="AD112" i="6" s="1"/>
  <c r="K112" i="6" s="1"/>
  <c r="C110" i="6"/>
  <c r="AA112" i="6"/>
  <c r="AB112" i="6" s="1"/>
  <c r="E100" i="6"/>
  <c r="AC104" i="6"/>
  <c r="AD104" i="6" s="1"/>
  <c r="K104" i="6"/>
  <c r="C102" i="6"/>
  <c r="AO102" i="6" s="1"/>
  <c r="AA104" i="6"/>
  <c r="AB104" i="6" s="1"/>
  <c r="AP95" i="6"/>
  <c r="AP83" i="6"/>
  <c r="E70" i="6"/>
  <c r="AC74" i="6"/>
  <c r="AD74" i="6" s="1"/>
  <c r="K74" i="6"/>
  <c r="C72" i="6"/>
  <c r="AA74" i="6"/>
  <c r="AB74" i="6" s="1"/>
  <c r="AC66" i="6"/>
  <c r="AD66" i="6" s="1"/>
  <c r="K66" i="6"/>
  <c r="C64" i="6"/>
  <c r="AA66" i="6"/>
  <c r="AB66" i="6" s="1"/>
  <c r="E62" i="6"/>
  <c r="G77" i="6" l="1"/>
  <c r="AO77" i="6" s="1"/>
  <c r="G78" i="6"/>
  <c r="AP77" i="6"/>
  <c r="AO80" i="6"/>
  <c r="AP76" i="6"/>
  <c r="G70" i="6"/>
  <c r="AO73" i="6"/>
  <c r="AP70" i="6"/>
  <c r="G63" i="6"/>
  <c r="G65" i="6"/>
  <c r="AO65" i="6" s="1"/>
  <c r="AP74" i="6"/>
  <c r="AP120" i="6"/>
  <c r="AN118" i="6" s="1"/>
  <c r="AP66" i="6"/>
  <c r="AN64" i="6" s="1"/>
  <c r="AP104" i="6"/>
  <c r="AN102" i="6" s="1"/>
  <c r="AP96" i="6"/>
  <c r="AN94" i="6" s="1"/>
  <c r="AP112" i="6"/>
  <c r="AN110" i="6" s="1"/>
  <c r="G79" i="6"/>
  <c r="AO79" i="6" s="1"/>
  <c r="AO109" i="6"/>
  <c r="AO84" i="6"/>
  <c r="AO108" i="6"/>
  <c r="G64" i="6"/>
  <c r="AO64" i="6" s="1"/>
  <c r="G85" i="6"/>
  <c r="G87" i="6"/>
  <c r="AO87" i="6" s="1"/>
  <c r="G110" i="6"/>
  <c r="AO110" i="6" s="1"/>
  <c r="AO63" i="6"/>
  <c r="AO85" i="6"/>
  <c r="G125" i="6"/>
  <c r="AO116" i="6"/>
  <c r="AO118" i="6"/>
  <c r="AO111" i="6"/>
  <c r="G100" i="6"/>
  <c r="AO100" i="6" s="1"/>
  <c r="AN100" i="6" s="1"/>
  <c r="AO94" i="6"/>
  <c r="G93" i="6"/>
  <c r="AO93" i="6" s="1"/>
  <c r="AN86" i="6"/>
  <c r="AO78" i="6"/>
  <c r="AO70" i="6"/>
  <c r="AO72" i="6"/>
  <c r="AO71" i="6"/>
  <c r="G62" i="6"/>
  <c r="AO62" i="6" s="1"/>
  <c r="J2" i="6"/>
  <c r="AN79" i="6" l="1"/>
  <c r="AN72" i="6"/>
  <c r="AN70" i="6"/>
  <c r="AN108" i="6"/>
  <c r="AN84" i="6"/>
  <c r="AN62" i="6"/>
  <c r="AN77" i="6"/>
  <c r="AN92" i="6"/>
  <c r="AN116" i="6"/>
  <c r="K1" i="6" l="1"/>
  <c r="A1" i="6" l="1"/>
  <c r="M25" i="6" l="1"/>
  <c r="N25" i="6"/>
  <c r="P25" i="6" s="1"/>
  <c r="Q25" i="6"/>
  <c r="S25" i="6" s="1"/>
  <c r="AH25" i="6"/>
  <c r="AI25" i="6"/>
  <c r="AJ25" i="6"/>
  <c r="AK25" i="6"/>
  <c r="AL25" i="6"/>
  <c r="AN25" i="6"/>
  <c r="B26" i="6"/>
  <c r="M26" i="6"/>
  <c r="N26" i="6"/>
  <c r="O26" i="6" s="1"/>
  <c r="Q26" i="6"/>
  <c r="AH26" i="6"/>
  <c r="AI26" i="6"/>
  <c r="AJ26" i="6"/>
  <c r="AK26" i="6"/>
  <c r="AL26" i="6"/>
  <c r="B27" i="6"/>
  <c r="M27" i="6"/>
  <c r="N27" i="6"/>
  <c r="Q27" i="6"/>
  <c r="R27" i="6" s="1"/>
  <c r="AH27" i="6"/>
  <c r="AI27" i="6"/>
  <c r="AJ27" i="6"/>
  <c r="AK27" i="6"/>
  <c r="AL27" i="6"/>
  <c r="AN27" i="6"/>
  <c r="B28" i="6"/>
  <c r="M28" i="6"/>
  <c r="N28" i="6"/>
  <c r="Q28" i="6"/>
  <c r="AH28" i="6"/>
  <c r="AI28" i="6"/>
  <c r="AJ28" i="6"/>
  <c r="AK28" i="6"/>
  <c r="AL28" i="6"/>
  <c r="B29" i="6"/>
  <c r="M29" i="6"/>
  <c r="N29" i="6"/>
  <c r="P29" i="6" s="1"/>
  <c r="Q29" i="6"/>
  <c r="R29" i="6" s="1"/>
  <c r="AH29" i="6"/>
  <c r="AI29" i="6"/>
  <c r="AJ29" i="6"/>
  <c r="AK29" i="6"/>
  <c r="AL29" i="6"/>
  <c r="AN29" i="6"/>
  <c r="M30" i="6"/>
  <c r="N30" i="6"/>
  <c r="Q30" i="6"/>
  <c r="AH30" i="6"/>
  <c r="AI30" i="6"/>
  <c r="AJ30" i="6"/>
  <c r="AK30" i="6"/>
  <c r="AL30" i="6"/>
  <c r="M31" i="6"/>
  <c r="M32" i="6"/>
  <c r="N32" i="6"/>
  <c r="P32" i="6" s="1"/>
  <c r="Q32" i="6"/>
  <c r="S32" i="6" s="1"/>
  <c r="AH32" i="6"/>
  <c r="AI32" i="6"/>
  <c r="AJ32" i="6"/>
  <c r="AK32" i="6"/>
  <c r="AL32" i="6"/>
  <c r="AN32" i="6"/>
  <c r="B33" i="6"/>
  <c r="M33" i="6"/>
  <c r="N33" i="6"/>
  <c r="O33" i="6" s="1"/>
  <c r="Q33" i="6"/>
  <c r="AH33" i="6"/>
  <c r="AI33" i="6"/>
  <c r="AJ33" i="6"/>
  <c r="AK33" i="6"/>
  <c r="AL33" i="6"/>
  <c r="B34" i="6"/>
  <c r="M34" i="6"/>
  <c r="N34" i="6"/>
  <c r="P34" i="6" s="1"/>
  <c r="Q34" i="6"/>
  <c r="S34" i="6" s="1"/>
  <c r="AH34" i="6"/>
  <c r="AI34" i="6"/>
  <c r="AJ34" i="6"/>
  <c r="AK34" i="6"/>
  <c r="AL34" i="6"/>
  <c r="AN34" i="6"/>
  <c r="B35" i="6"/>
  <c r="M35" i="6"/>
  <c r="N35" i="6"/>
  <c r="Q35" i="6"/>
  <c r="AH35" i="6"/>
  <c r="AI35" i="6"/>
  <c r="AJ35" i="6"/>
  <c r="AK35" i="6"/>
  <c r="AL35" i="6"/>
  <c r="B36" i="6"/>
  <c r="M36" i="6"/>
  <c r="N36" i="6"/>
  <c r="P36" i="6" s="1"/>
  <c r="Q36" i="6"/>
  <c r="R36" i="6" s="1"/>
  <c r="AH36" i="6"/>
  <c r="AI36" i="6"/>
  <c r="AJ36" i="6"/>
  <c r="AK36" i="6"/>
  <c r="AL36" i="6"/>
  <c r="AN36" i="6"/>
  <c r="M37" i="6"/>
  <c r="N37" i="6"/>
  <c r="Q37" i="6"/>
  <c r="S37" i="6" s="1"/>
  <c r="AH37" i="6"/>
  <c r="AI37" i="6"/>
  <c r="AJ37" i="6"/>
  <c r="AK37" i="6"/>
  <c r="AL37" i="6"/>
  <c r="M38" i="6"/>
  <c r="M39" i="6"/>
  <c r="N39" i="6"/>
  <c r="P39" i="6" s="1"/>
  <c r="Q39" i="6"/>
  <c r="S39" i="6" s="1"/>
  <c r="AH39" i="6"/>
  <c r="AI39" i="6"/>
  <c r="AJ39" i="6"/>
  <c r="AK39" i="6"/>
  <c r="AL39" i="6"/>
  <c r="AN39" i="6"/>
  <c r="B40" i="6"/>
  <c r="M40" i="6"/>
  <c r="N40" i="6"/>
  <c r="O40" i="6" s="1"/>
  <c r="Q40" i="6"/>
  <c r="AH40" i="6"/>
  <c r="AI40" i="6"/>
  <c r="AJ40" i="6"/>
  <c r="AK40" i="6"/>
  <c r="AL40" i="6"/>
  <c r="B41" i="6"/>
  <c r="M41" i="6"/>
  <c r="N41" i="6"/>
  <c r="P41" i="6" s="1"/>
  <c r="Q41" i="6"/>
  <c r="S41" i="6" s="1"/>
  <c r="AH41" i="6"/>
  <c r="AI41" i="6"/>
  <c r="AJ41" i="6"/>
  <c r="AK41" i="6"/>
  <c r="AL41" i="6"/>
  <c r="AN41" i="6"/>
  <c r="B42" i="6"/>
  <c r="M42" i="6"/>
  <c r="N42" i="6"/>
  <c r="Q42" i="6"/>
  <c r="AH42" i="6"/>
  <c r="AI42" i="6"/>
  <c r="AJ42" i="6"/>
  <c r="AK42" i="6"/>
  <c r="AL42" i="6"/>
  <c r="B43" i="6"/>
  <c r="M43" i="6"/>
  <c r="N43" i="6"/>
  <c r="O43" i="6" s="1"/>
  <c r="Q43" i="6"/>
  <c r="S43" i="6" s="1"/>
  <c r="AH43" i="6"/>
  <c r="AI43" i="6"/>
  <c r="AJ43" i="6"/>
  <c r="AK43" i="6"/>
  <c r="AL43" i="6"/>
  <c r="AN43" i="6"/>
  <c r="M44" i="6"/>
  <c r="N44" i="6"/>
  <c r="Q44" i="6"/>
  <c r="S44" i="6" s="1"/>
  <c r="AH44" i="6"/>
  <c r="AI44" i="6"/>
  <c r="AJ44" i="6"/>
  <c r="AK44" i="6"/>
  <c r="AL44" i="6"/>
  <c r="M45" i="6"/>
  <c r="M46" i="6"/>
  <c r="N46" i="6"/>
  <c r="P46" i="6" s="1"/>
  <c r="Q46" i="6"/>
  <c r="S46" i="6" s="1"/>
  <c r="AH46" i="6"/>
  <c r="AI46" i="6"/>
  <c r="AJ46" i="6"/>
  <c r="AK46" i="6"/>
  <c r="AL46" i="6"/>
  <c r="AN46" i="6"/>
  <c r="B47" i="6"/>
  <c r="M47" i="6"/>
  <c r="N47" i="6"/>
  <c r="O47" i="6" s="1"/>
  <c r="Q47" i="6"/>
  <c r="AH47" i="6"/>
  <c r="AI47" i="6"/>
  <c r="AJ47" i="6"/>
  <c r="AK47" i="6"/>
  <c r="AL47" i="6"/>
  <c r="B48" i="6"/>
  <c r="M48" i="6"/>
  <c r="N48" i="6"/>
  <c r="Q48" i="6"/>
  <c r="R48" i="6" s="1"/>
  <c r="AH48" i="6"/>
  <c r="AI48" i="6"/>
  <c r="AJ48" i="6"/>
  <c r="AK48" i="6"/>
  <c r="AL48" i="6"/>
  <c r="AN48" i="6"/>
  <c r="B49" i="6"/>
  <c r="M49" i="6"/>
  <c r="N49" i="6"/>
  <c r="O49" i="6" s="1"/>
  <c r="Q49" i="6"/>
  <c r="AH49" i="6"/>
  <c r="AI49" i="6"/>
  <c r="AJ49" i="6"/>
  <c r="AK49" i="6"/>
  <c r="AL49" i="6"/>
  <c r="B50" i="6"/>
  <c r="M50" i="6"/>
  <c r="N50" i="6"/>
  <c r="Q50" i="6"/>
  <c r="S50" i="6" s="1"/>
  <c r="AH50" i="6"/>
  <c r="AI50" i="6"/>
  <c r="AJ50" i="6"/>
  <c r="AK50" i="6"/>
  <c r="AL50" i="6"/>
  <c r="AN50" i="6"/>
  <c r="M51" i="6"/>
  <c r="N51" i="6"/>
  <c r="Q51" i="6"/>
  <c r="AH51" i="6"/>
  <c r="AI51" i="6"/>
  <c r="AJ51" i="6"/>
  <c r="AK51" i="6"/>
  <c r="AL51" i="6"/>
  <c r="M52" i="6"/>
  <c r="M53" i="6"/>
  <c r="N53" i="6"/>
  <c r="P53" i="6" s="1"/>
  <c r="Q53" i="6"/>
  <c r="AH53" i="6"/>
  <c r="AI53" i="6"/>
  <c r="AJ53" i="6"/>
  <c r="AK53" i="6"/>
  <c r="AL53" i="6"/>
  <c r="AN53" i="6"/>
  <c r="B54" i="6"/>
  <c r="M54" i="6"/>
  <c r="N54" i="6"/>
  <c r="O54" i="6" s="1"/>
  <c r="Q54" i="6"/>
  <c r="AH54" i="6"/>
  <c r="AI54" i="6"/>
  <c r="AJ54" i="6"/>
  <c r="AK54" i="6"/>
  <c r="AL54" i="6"/>
  <c r="B55" i="6"/>
  <c r="M55" i="6"/>
  <c r="N55" i="6"/>
  <c r="Q55" i="6"/>
  <c r="AH55" i="6"/>
  <c r="AI55" i="6"/>
  <c r="AJ55" i="6"/>
  <c r="AK55" i="6"/>
  <c r="AL55" i="6"/>
  <c r="AN55" i="6"/>
  <c r="B56" i="6"/>
  <c r="M56" i="6"/>
  <c r="N56" i="6"/>
  <c r="Q56" i="6"/>
  <c r="AH56" i="6"/>
  <c r="AI56" i="6"/>
  <c r="AJ56" i="6"/>
  <c r="AK56" i="6"/>
  <c r="AL56" i="6"/>
  <c r="B57" i="6"/>
  <c r="M57" i="6"/>
  <c r="N57" i="6"/>
  <c r="O57" i="6" s="1"/>
  <c r="Q57" i="6"/>
  <c r="S57" i="6" s="1"/>
  <c r="AH57" i="6"/>
  <c r="AI57" i="6"/>
  <c r="AJ57" i="6"/>
  <c r="AK57" i="6"/>
  <c r="AL57" i="6"/>
  <c r="AN57" i="6"/>
  <c r="M58" i="6"/>
  <c r="N58" i="6"/>
  <c r="P58" i="6" s="1"/>
  <c r="Q58" i="6"/>
  <c r="AH58" i="6"/>
  <c r="AI58" i="6"/>
  <c r="AJ58" i="6"/>
  <c r="AK58" i="6"/>
  <c r="AL58" i="6"/>
  <c r="K2" i="6"/>
  <c r="M3" i="6"/>
  <c r="M4" i="6"/>
  <c r="N4" i="6"/>
  <c r="O4" i="6" s="1"/>
  <c r="Q4" i="6"/>
  <c r="AH4" i="6"/>
  <c r="AI4" i="6"/>
  <c r="AJ4" i="6"/>
  <c r="AK4" i="6"/>
  <c r="AL4" i="6"/>
  <c r="AN4" i="6"/>
  <c r="B5" i="6"/>
  <c r="M5" i="6"/>
  <c r="N5" i="6"/>
  <c r="O5" i="6" s="1"/>
  <c r="Q5" i="6"/>
  <c r="R5" i="6" s="1"/>
  <c r="AH5" i="6"/>
  <c r="AI5" i="6"/>
  <c r="AJ5" i="6"/>
  <c r="AK5" i="6"/>
  <c r="AL5" i="6"/>
  <c r="B6" i="6"/>
  <c r="M6" i="6"/>
  <c r="N6" i="6"/>
  <c r="Q6" i="6"/>
  <c r="AH6" i="6"/>
  <c r="AI6" i="6"/>
  <c r="AJ6" i="6"/>
  <c r="AK6" i="6"/>
  <c r="AL6" i="6"/>
  <c r="AN6" i="6"/>
  <c r="B7" i="6"/>
  <c r="M7" i="6"/>
  <c r="N7" i="6"/>
  <c r="Q7" i="6"/>
  <c r="R7" i="6" s="1"/>
  <c r="AH7" i="6"/>
  <c r="AI7" i="6"/>
  <c r="AJ7" i="6"/>
  <c r="AK7" i="6"/>
  <c r="AL7" i="6"/>
  <c r="B8" i="6"/>
  <c r="M8" i="6"/>
  <c r="N8" i="6"/>
  <c r="O8" i="6" s="1"/>
  <c r="Q8" i="6"/>
  <c r="AH8" i="6"/>
  <c r="AI8" i="6"/>
  <c r="AJ8" i="6"/>
  <c r="AK8" i="6"/>
  <c r="AL8" i="6"/>
  <c r="AN8" i="6"/>
  <c r="M9" i="6"/>
  <c r="N9" i="6"/>
  <c r="P9" i="6" s="1"/>
  <c r="Q9" i="6"/>
  <c r="AH9" i="6"/>
  <c r="AI9" i="6"/>
  <c r="AJ9" i="6"/>
  <c r="AK9" i="6"/>
  <c r="AL9" i="6"/>
  <c r="M10" i="6"/>
  <c r="M11" i="6"/>
  <c r="N11" i="6"/>
  <c r="O11" i="6" s="1"/>
  <c r="Q11" i="6"/>
  <c r="R11" i="6" s="1"/>
  <c r="AH11" i="6"/>
  <c r="AI11" i="6"/>
  <c r="AJ11" i="6"/>
  <c r="AK11" i="6"/>
  <c r="AL11" i="6"/>
  <c r="AN11" i="6"/>
  <c r="B12" i="6"/>
  <c r="M12" i="6"/>
  <c r="N12" i="6"/>
  <c r="P12" i="6" s="1"/>
  <c r="Q12" i="6"/>
  <c r="AH12" i="6"/>
  <c r="AI12" i="6"/>
  <c r="AJ12" i="6"/>
  <c r="AK12" i="6"/>
  <c r="AL12" i="6"/>
  <c r="B13" i="6"/>
  <c r="M13" i="6"/>
  <c r="N13" i="6"/>
  <c r="O13" i="6" s="1"/>
  <c r="Q13" i="6"/>
  <c r="R13" i="6" s="1"/>
  <c r="AH13" i="6"/>
  <c r="AI13" i="6"/>
  <c r="AJ13" i="6"/>
  <c r="AK13" i="6"/>
  <c r="AL13" i="6"/>
  <c r="AN13" i="6"/>
  <c r="B14" i="6"/>
  <c r="M14" i="6"/>
  <c r="N14" i="6"/>
  <c r="Q14" i="6"/>
  <c r="S14" i="6" s="1"/>
  <c r="AH14" i="6"/>
  <c r="AI14" i="6"/>
  <c r="AJ14" i="6"/>
  <c r="AK14" i="6"/>
  <c r="AL14" i="6"/>
  <c r="B15" i="6"/>
  <c r="M15" i="6"/>
  <c r="N15" i="6"/>
  <c r="Q15" i="6"/>
  <c r="R15" i="6" s="1"/>
  <c r="AH15" i="6"/>
  <c r="AI15" i="6"/>
  <c r="AJ15" i="6"/>
  <c r="AK15" i="6"/>
  <c r="AL15" i="6"/>
  <c r="AN15" i="6"/>
  <c r="M16" i="6"/>
  <c r="N16" i="6"/>
  <c r="Q16" i="6"/>
  <c r="R16" i="6" s="1"/>
  <c r="AH16" i="6"/>
  <c r="AI16" i="6"/>
  <c r="AJ16" i="6"/>
  <c r="AK16" i="6"/>
  <c r="AL16" i="6"/>
  <c r="M17" i="6"/>
  <c r="M18" i="6"/>
  <c r="N18" i="6"/>
  <c r="O18" i="6" s="1"/>
  <c r="Q18" i="6"/>
  <c r="AH18" i="6"/>
  <c r="AI18" i="6"/>
  <c r="AJ18" i="6"/>
  <c r="AK18" i="6"/>
  <c r="AL18" i="6"/>
  <c r="AN18" i="6"/>
  <c r="B19" i="6"/>
  <c r="M19" i="6"/>
  <c r="N19" i="6"/>
  <c r="Q19" i="6"/>
  <c r="R19" i="6" s="1"/>
  <c r="AH19" i="6"/>
  <c r="AI19" i="6"/>
  <c r="AJ19" i="6"/>
  <c r="AK19" i="6"/>
  <c r="AL19" i="6"/>
  <c r="B20" i="6"/>
  <c r="M20" i="6"/>
  <c r="N20" i="6"/>
  <c r="Q20" i="6"/>
  <c r="S20" i="6" s="1"/>
  <c r="AH20" i="6"/>
  <c r="AI20" i="6"/>
  <c r="AJ20" i="6"/>
  <c r="AK20" i="6"/>
  <c r="AL20" i="6"/>
  <c r="AN20" i="6"/>
  <c r="B21" i="6"/>
  <c r="M21" i="6"/>
  <c r="N21" i="6"/>
  <c r="Q21" i="6"/>
  <c r="R21" i="6" s="1"/>
  <c r="AH21" i="6"/>
  <c r="AI21" i="6"/>
  <c r="AJ21" i="6"/>
  <c r="AK21" i="6"/>
  <c r="AL21" i="6"/>
  <c r="B22" i="6"/>
  <c r="M22" i="6"/>
  <c r="N22" i="6"/>
  <c r="Q22" i="6"/>
  <c r="AH22" i="6"/>
  <c r="AI22" i="6"/>
  <c r="AJ22" i="6"/>
  <c r="AK22" i="6"/>
  <c r="AL22" i="6"/>
  <c r="AN22" i="6"/>
  <c r="M23" i="6"/>
  <c r="N23" i="6"/>
  <c r="O23" i="6" s="1"/>
  <c r="Q23" i="6"/>
  <c r="AH23" i="6"/>
  <c r="AI23" i="6"/>
  <c r="AJ23" i="6"/>
  <c r="AK23" i="6"/>
  <c r="AL23" i="6"/>
  <c r="M24" i="6"/>
  <c r="O50" i="6" l="1"/>
  <c r="P50" i="6"/>
  <c r="R57" i="6"/>
  <c r="J57" i="6" s="1"/>
  <c r="R43" i="6"/>
  <c r="J43" i="6" s="1"/>
  <c r="R41" i="6"/>
  <c r="R39" i="6"/>
  <c r="R34" i="6"/>
  <c r="R25" i="6"/>
  <c r="O7" i="6"/>
  <c r="J7" i="6" s="1"/>
  <c r="P7" i="6"/>
  <c r="Z6" i="6"/>
  <c r="S55" i="6"/>
  <c r="R55" i="6"/>
  <c r="S51" i="6"/>
  <c r="R51" i="6"/>
  <c r="P48" i="6"/>
  <c r="O48" i="6"/>
  <c r="J48" i="6" s="1"/>
  <c r="P27" i="6"/>
  <c r="O27" i="6"/>
  <c r="J27" i="6" s="1"/>
  <c r="Z16" i="6"/>
  <c r="Y9" i="6"/>
  <c r="O56" i="6"/>
  <c r="P56" i="6"/>
  <c r="S53" i="6"/>
  <c r="R53" i="6"/>
  <c r="S30" i="6"/>
  <c r="R30" i="6"/>
  <c r="Z12" i="6"/>
  <c r="Y27" i="6"/>
  <c r="Z20" i="6"/>
  <c r="S29" i="6"/>
  <c r="Z22" i="6"/>
  <c r="P47" i="6"/>
  <c r="Y43" i="6"/>
  <c r="R37" i="6"/>
  <c r="O34" i="6"/>
  <c r="O32" i="6"/>
  <c r="Z4" i="6"/>
  <c r="Y15" i="6"/>
  <c r="O12" i="6"/>
  <c r="O9" i="6"/>
  <c r="Z15" i="6"/>
  <c r="Z13" i="6"/>
  <c r="Z7" i="6"/>
  <c r="S36" i="6"/>
  <c r="Z11" i="6"/>
  <c r="Y12" i="6"/>
  <c r="Y7" i="6"/>
  <c r="O58" i="6"/>
  <c r="O46" i="6"/>
  <c r="O39" i="6"/>
  <c r="O29" i="6"/>
  <c r="J29" i="6" s="1"/>
  <c r="O36" i="6"/>
  <c r="J36" i="6" s="1"/>
  <c r="R50" i="6"/>
  <c r="O53" i="6"/>
  <c r="R32" i="6"/>
  <c r="Y20" i="6"/>
  <c r="AE20" i="6" s="1"/>
  <c r="Z8" i="6"/>
  <c r="Y6" i="6"/>
  <c r="AE6" i="6" s="1"/>
  <c r="Y5" i="6"/>
  <c r="Y48" i="6"/>
  <c r="Y36" i="6"/>
  <c r="Y29" i="6"/>
  <c r="S27" i="6"/>
  <c r="S19" i="6"/>
  <c r="Z9" i="6"/>
  <c r="Z58" i="6"/>
  <c r="Z51" i="6"/>
  <c r="P49" i="6"/>
  <c r="R46" i="6"/>
  <c r="O41" i="6"/>
  <c r="Y34" i="6"/>
  <c r="Z18" i="6"/>
  <c r="Z49" i="6"/>
  <c r="Y18" i="6"/>
  <c r="P13" i="6"/>
  <c r="P8" i="6"/>
  <c r="P4" i="6"/>
  <c r="P54" i="6"/>
  <c r="Z27" i="6"/>
  <c r="Y33" i="6"/>
  <c r="Z41" i="6"/>
  <c r="Z19" i="6"/>
  <c r="P57" i="6"/>
  <c r="Z56" i="6"/>
  <c r="S48" i="6"/>
  <c r="P43" i="6"/>
  <c r="Z42" i="6"/>
  <c r="Z53" i="6"/>
  <c r="Z23" i="6"/>
  <c r="R44" i="6"/>
  <c r="P40" i="6"/>
  <c r="P33" i="6"/>
  <c r="Z28" i="6"/>
  <c r="S13" i="6"/>
  <c r="S7" i="6"/>
  <c r="P55" i="6"/>
  <c r="O55" i="6"/>
  <c r="Y47" i="6"/>
  <c r="Z47" i="6"/>
  <c r="O28" i="6"/>
  <c r="P28" i="6"/>
  <c r="Y54" i="6"/>
  <c r="Z54" i="6"/>
  <c r="P30" i="6"/>
  <c r="O30" i="6"/>
  <c r="Z55" i="6"/>
  <c r="Y55" i="6"/>
  <c r="R49" i="6"/>
  <c r="J49" i="6" s="1"/>
  <c r="S49" i="6"/>
  <c r="O42" i="6"/>
  <c r="P42" i="6"/>
  <c r="S33" i="6"/>
  <c r="R33" i="6"/>
  <c r="J33" i="6" s="1"/>
  <c r="Y26" i="6"/>
  <c r="Y40" i="6"/>
  <c r="R58" i="6"/>
  <c r="S58" i="6"/>
  <c r="Y56" i="6"/>
  <c r="AE56" i="6" s="1"/>
  <c r="S54" i="6"/>
  <c r="R54" i="6"/>
  <c r="J54" i="6" s="1"/>
  <c r="Y49" i="6"/>
  <c r="AE49" i="6" s="1"/>
  <c r="O35" i="6"/>
  <c r="P35" i="6"/>
  <c r="S26" i="6"/>
  <c r="R26" i="6"/>
  <c r="J26" i="6" s="1"/>
  <c r="P51" i="6"/>
  <c r="O51" i="6"/>
  <c r="S47" i="6"/>
  <c r="R47" i="6"/>
  <c r="J47" i="6" s="1"/>
  <c r="Y57" i="6"/>
  <c r="Y51" i="6"/>
  <c r="Y41" i="6"/>
  <c r="P37" i="6"/>
  <c r="O37" i="6"/>
  <c r="Z35" i="6"/>
  <c r="Z34" i="6"/>
  <c r="P44" i="6"/>
  <c r="O44" i="6"/>
  <c r="S40" i="6"/>
  <c r="R40" i="6"/>
  <c r="J40" i="6" s="1"/>
  <c r="R56" i="6"/>
  <c r="S56" i="6"/>
  <c r="Z48" i="6"/>
  <c r="Y50" i="6"/>
  <c r="Z46" i="6"/>
  <c r="Z40" i="6"/>
  <c r="Z39" i="6"/>
  <c r="Z33" i="6"/>
  <c r="Z32" i="6"/>
  <c r="Z26" i="6"/>
  <c r="Y25" i="6"/>
  <c r="O25" i="6"/>
  <c r="Y46" i="6"/>
  <c r="AE46" i="6" s="1"/>
  <c r="Z44" i="6"/>
  <c r="AF44" i="6" s="1"/>
  <c r="R42" i="6"/>
  <c r="S42" i="6"/>
  <c r="Y39" i="6"/>
  <c r="Z37" i="6"/>
  <c r="R35" i="6"/>
  <c r="S35" i="6"/>
  <c r="Y32" i="6"/>
  <c r="Z30" i="6"/>
  <c r="AF30" i="6" s="1"/>
  <c r="R28" i="6"/>
  <c r="S28" i="6"/>
  <c r="Y58" i="6"/>
  <c r="Y53" i="6"/>
  <c r="Y44" i="6"/>
  <c r="Y42" i="6"/>
  <c r="Y37" i="6"/>
  <c r="AE37" i="6" s="1"/>
  <c r="Y35" i="6"/>
  <c r="AE35" i="6" s="1"/>
  <c r="Y30" i="6"/>
  <c r="Y28" i="6"/>
  <c r="AE28" i="6" s="1"/>
  <c r="P26" i="6"/>
  <c r="Z25" i="6"/>
  <c r="AF25" i="6" s="1"/>
  <c r="Z57" i="6"/>
  <c r="Z50" i="6"/>
  <c r="AF50" i="6" s="1"/>
  <c r="Z43" i="6"/>
  <c r="AF43" i="6" s="1"/>
  <c r="Z36" i="6"/>
  <c r="Z29" i="6"/>
  <c r="P23" i="6"/>
  <c r="R20" i="6"/>
  <c r="S21" i="6"/>
  <c r="R14" i="6"/>
  <c r="P5" i="6"/>
  <c r="J5" i="6"/>
  <c r="J13" i="6"/>
  <c r="J11" i="6"/>
  <c r="O16" i="6"/>
  <c r="J16" i="6" s="1"/>
  <c r="P16" i="6"/>
  <c r="Y14" i="6"/>
  <c r="AC14" i="6" s="1"/>
  <c r="Z14" i="6"/>
  <c r="O19" i="6"/>
  <c r="J19" i="6" s="1"/>
  <c r="P19" i="6"/>
  <c r="P22" i="6"/>
  <c r="O22" i="6"/>
  <c r="Y19" i="6"/>
  <c r="O15" i="6"/>
  <c r="J15" i="6" s="1"/>
  <c r="P15" i="6"/>
  <c r="Y4" i="6"/>
  <c r="Y23" i="6"/>
  <c r="P11" i="6"/>
  <c r="O21" i="6"/>
  <c r="J21" i="6" s="1"/>
  <c r="P21" i="6"/>
  <c r="P18" i="6"/>
  <c r="R6" i="6"/>
  <c r="S6" i="6"/>
  <c r="S16" i="6"/>
  <c r="S15" i="6"/>
  <c r="S11" i="6"/>
  <c r="S5" i="6"/>
  <c r="R22" i="6"/>
  <c r="S22" i="6"/>
  <c r="Y21" i="6"/>
  <c r="AE21" i="6" s="1"/>
  <c r="Z21" i="6"/>
  <c r="R18" i="6"/>
  <c r="J18" i="6" s="1"/>
  <c r="S18" i="6"/>
  <c r="R12" i="6"/>
  <c r="S12" i="6"/>
  <c r="R9" i="6"/>
  <c r="S9" i="6"/>
  <c r="O6" i="6"/>
  <c r="P6" i="6"/>
  <c r="Y16" i="6"/>
  <c r="AE16" i="6" s="1"/>
  <c r="Y11" i="6"/>
  <c r="AE11" i="6" s="1"/>
  <c r="Y8" i="6"/>
  <c r="AE8" i="6" s="1"/>
  <c r="Z5" i="6"/>
  <c r="R23" i="6"/>
  <c r="J23" i="6" s="1"/>
  <c r="S23" i="6"/>
  <c r="O20" i="6"/>
  <c r="P20" i="6"/>
  <c r="O14" i="6"/>
  <c r="P14" i="6"/>
  <c r="R8" i="6"/>
  <c r="J8" i="6" s="1"/>
  <c r="S8" i="6"/>
  <c r="R4" i="6"/>
  <c r="J4" i="6" s="1"/>
  <c r="S4" i="6"/>
  <c r="Y22" i="6"/>
  <c r="Y13" i="6"/>
  <c r="AE13" i="6" s="1"/>
  <c r="AE58" i="6" l="1"/>
  <c r="AF51" i="6"/>
  <c r="G47" i="6"/>
  <c r="AF40" i="6"/>
  <c r="AE41" i="6"/>
  <c r="AE39" i="6"/>
  <c r="AC27" i="6"/>
  <c r="AD27" i="6" s="1"/>
  <c r="K27" i="6" s="1"/>
  <c r="AP27" i="6" s="1"/>
  <c r="E20" i="6"/>
  <c r="AA15" i="6"/>
  <c r="AB15" i="6" s="1"/>
  <c r="F13" i="6"/>
  <c r="AA7" i="6"/>
  <c r="AB7" i="6" s="1"/>
  <c r="AA6" i="6"/>
  <c r="AB6" i="6" s="1"/>
  <c r="AE22" i="6"/>
  <c r="AF39" i="6"/>
  <c r="AE57" i="6"/>
  <c r="AE55" i="6"/>
  <c r="AF47" i="6"/>
  <c r="AE27" i="6"/>
  <c r="AF19" i="6"/>
  <c r="AF23" i="6"/>
  <c r="AE32" i="6"/>
  <c r="AF46" i="6"/>
  <c r="AF7" i="6"/>
  <c r="AF53" i="6"/>
  <c r="AE33" i="6"/>
  <c r="AF15" i="6"/>
  <c r="AF12" i="6"/>
  <c r="AC15" i="6"/>
  <c r="AD15" i="6" s="1"/>
  <c r="K15" i="6" s="1"/>
  <c r="AP15" i="6" s="1"/>
  <c r="AF26" i="6"/>
  <c r="AF54" i="6"/>
  <c r="AF42" i="6"/>
  <c r="AF56" i="6"/>
  <c r="AF57" i="6"/>
  <c r="AF55" i="6"/>
  <c r="AE54" i="6"/>
  <c r="AF58" i="6"/>
  <c r="AE53" i="6"/>
  <c r="F49" i="6"/>
  <c r="AF48" i="6"/>
  <c r="AE47" i="6"/>
  <c r="AF49" i="6"/>
  <c r="AE48" i="6"/>
  <c r="AE50" i="6"/>
  <c r="AE51" i="6"/>
  <c r="AE42" i="6"/>
  <c r="AE43" i="6"/>
  <c r="AE44" i="6"/>
  <c r="AE40" i="6"/>
  <c r="AF41" i="6"/>
  <c r="AF37" i="6"/>
  <c r="AF35" i="6"/>
  <c r="AA34" i="6"/>
  <c r="AB34" i="6" s="1"/>
  <c r="AF34" i="6"/>
  <c r="AF32" i="6"/>
  <c r="AE34" i="6"/>
  <c r="AE36" i="6"/>
  <c r="F34" i="6"/>
  <c r="AF36" i="6"/>
  <c r="AF33" i="6"/>
  <c r="AE30" i="6"/>
  <c r="AE26" i="6"/>
  <c r="AF28" i="6"/>
  <c r="F27" i="6"/>
  <c r="AF29" i="6"/>
  <c r="AF27" i="6"/>
  <c r="AE25" i="6"/>
  <c r="G26" i="6" s="1"/>
  <c r="F28" i="6"/>
  <c r="AE29" i="6"/>
  <c r="AA19" i="6"/>
  <c r="AB19" i="6" s="1"/>
  <c r="C22" i="6"/>
  <c r="AE18" i="6"/>
  <c r="G19" i="6" s="1"/>
  <c r="AF22" i="6"/>
  <c r="AC19" i="6"/>
  <c r="AD19" i="6" s="1"/>
  <c r="K19" i="6" s="1"/>
  <c r="AP19" i="6" s="1"/>
  <c r="D21" i="6"/>
  <c r="AE19" i="6"/>
  <c r="AF21" i="6"/>
  <c r="AE23" i="6"/>
  <c r="AF18" i="6"/>
  <c r="AF20" i="6"/>
  <c r="D12" i="6"/>
  <c r="AF14" i="6"/>
  <c r="AE14" i="6"/>
  <c r="G12" i="6" s="1"/>
  <c r="D15" i="6"/>
  <c r="AF13" i="6"/>
  <c r="AF11" i="6"/>
  <c r="AE15" i="6"/>
  <c r="AA12" i="6"/>
  <c r="AB12" i="6" s="1"/>
  <c r="AE12" i="6"/>
  <c r="AF16" i="6"/>
  <c r="AA9" i="6"/>
  <c r="AB9" i="6" s="1"/>
  <c r="AF9" i="6"/>
  <c r="AE7" i="6"/>
  <c r="AE9" i="6"/>
  <c r="AF8" i="6"/>
  <c r="AF4" i="6"/>
  <c r="AF6" i="6"/>
  <c r="J50" i="6"/>
  <c r="AE5" i="6"/>
  <c r="G6" i="6" s="1"/>
  <c r="D7" i="6"/>
  <c r="AF5" i="6"/>
  <c r="AC4" i="6"/>
  <c r="AD4" i="6" s="1"/>
  <c r="AE4" i="6"/>
  <c r="E29" i="6"/>
  <c r="E8" i="6"/>
  <c r="J25" i="6"/>
  <c r="J12" i="6"/>
  <c r="J39" i="6"/>
  <c r="J41" i="6"/>
  <c r="J56" i="6"/>
  <c r="J32" i="6"/>
  <c r="J51" i="6"/>
  <c r="J34" i="6"/>
  <c r="J37" i="6"/>
  <c r="J30" i="6"/>
  <c r="J55" i="6"/>
  <c r="J53" i="6"/>
  <c r="AD14" i="6"/>
  <c r="K14" i="6" s="1"/>
  <c r="AA27" i="6"/>
  <c r="AB27" i="6" s="1"/>
  <c r="E22" i="6"/>
  <c r="AC7" i="6"/>
  <c r="AD7" i="6" s="1"/>
  <c r="K7" i="6" s="1"/>
  <c r="AP7" i="6" s="1"/>
  <c r="AC12" i="6"/>
  <c r="AD12" i="6" s="1"/>
  <c r="K12" i="6" s="1"/>
  <c r="AA43" i="6"/>
  <c r="AB43" i="6" s="1"/>
  <c r="AC43" i="6"/>
  <c r="AD43" i="6" s="1"/>
  <c r="E13" i="6"/>
  <c r="AA18" i="6"/>
  <c r="AB18" i="6" s="1"/>
  <c r="D35" i="6"/>
  <c r="K4" i="6"/>
  <c r="AP4" i="6" s="1"/>
  <c r="J9" i="6"/>
  <c r="C6" i="6"/>
  <c r="D43" i="6"/>
  <c r="J58" i="6"/>
  <c r="E50" i="6"/>
  <c r="F41" i="6"/>
  <c r="J46" i="6"/>
  <c r="D5" i="6"/>
  <c r="K43" i="6"/>
  <c r="AP43" i="6" s="1"/>
  <c r="D14" i="6"/>
  <c r="AA4" i="6"/>
  <c r="AB4" i="6" s="1"/>
  <c r="AA36" i="6"/>
  <c r="AB36" i="6" s="1"/>
  <c r="E19" i="6"/>
  <c r="AC9" i="6"/>
  <c r="AD9" i="6" s="1"/>
  <c r="K9" i="6" s="1"/>
  <c r="F21" i="6"/>
  <c r="F19" i="6"/>
  <c r="AC18" i="6"/>
  <c r="AD18" i="6" s="1"/>
  <c r="K18" i="6" s="1"/>
  <c r="AP18" i="6" s="1"/>
  <c r="E5" i="6"/>
  <c r="D36" i="6"/>
  <c r="AC36" i="6"/>
  <c r="AD36" i="6" s="1"/>
  <c r="K36" i="6" s="1"/>
  <c r="AP36" i="6" s="1"/>
  <c r="J44" i="6"/>
  <c r="AC6" i="6"/>
  <c r="AD6" i="6" s="1"/>
  <c r="K6" i="6" s="1"/>
  <c r="F7" i="6"/>
  <c r="J14" i="6"/>
  <c r="F5" i="6"/>
  <c r="C7" i="6"/>
  <c r="AC33" i="6"/>
  <c r="AD33" i="6" s="1"/>
  <c r="K33" i="6" s="1"/>
  <c r="AP33" i="6" s="1"/>
  <c r="AA48" i="6"/>
  <c r="AB48" i="6" s="1"/>
  <c r="AA20" i="6"/>
  <c r="AB20" i="6" s="1"/>
  <c r="AC20" i="6"/>
  <c r="AD20" i="6" s="1"/>
  <c r="K20" i="6" s="1"/>
  <c r="C8" i="6"/>
  <c r="J42" i="6"/>
  <c r="D29" i="6"/>
  <c r="AC53" i="6"/>
  <c r="AD53" i="6" s="1"/>
  <c r="K53" i="6" s="1"/>
  <c r="F54" i="6"/>
  <c r="AA53" i="6"/>
  <c r="AB53" i="6" s="1"/>
  <c r="C57" i="6"/>
  <c r="AC39" i="6"/>
  <c r="AD39" i="6" s="1"/>
  <c r="K39" i="6" s="1"/>
  <c r="F40" i="6"/>
  <c r="C43" i="6"/>
  <c r="AA39" i="6"/>
  <c r="AB39" i="6" s="1"/>
  <c r="F55" i="6"/>
  <c r="AC57" i="6"/>
  <c r="AD57" i="6" s="1"/>
  <c r="K57" i="6" s="1"/>
  <c r="AP57" i="6" s="1"/>
  <c r="D57" i="6"/>
  <c r="AA57" i="6"/>
  <c r="AB57" i="6" s="1"/>
  <c r="AA40" i="6"/>
  <c r="AB40" i="6" s="1"/>
  <c r="E41" i="6"/>
  <c r="AC40" i="6"/>
  <c r="AD40" i="6" s="1"/>
  <c r="K40" i="6" s="1"/>
  <c r="AP40" i="6" s="1"/>
  <c r="D42" i="6"/>
  <c r="E26" i="6"/>
  <c r="C28" i="6"/>
  <c r="AC30" i="6"/>
  <c r="AD30" i="6" s="1"/>
  <c r="K30" i="6" s="1"/>
  <c r="AA30" i="6"/>
  <c r="AB30" i="6" s="1"/>
  <c r="C56" i="6"/>
  <c r="AC58" i="6"/>
  <c r="AD58" i="6" s="1"/>
  <c r="K58" i="6" s="1"/>
  <c r="E54" i="6"/>
  <c r="AA58" i="6"/>
  <c r="AB58" i="6" s="1"/>
  <c r="AC25" i="6"/>
  <c r="AD25" i="6" s="1"/>
  <c r="K25" i="6" s="1"/>
  <c r="F26" i="6"/>
  <c r="AA25" i="6"/>
  <c r="AB25" i="6" s="1"/>
  <c r="C29" i="6"/>
  <c r="D54" i="6"/>
  <c r="AA56" i="6"/>
  <c r="AB56" i="6" s="1"/>
  <c r="AC56" i="6"/>
  <c r="AD56" i="6" s="1"/>
  <c r="K56" i="6" s="1"/>
  <c r="C55" i="6"/>
  <c r="E36" i="6"/>
  <c r="D33" i="6"/>
  <c r="AA35" i="6"/>
  <c r="AB35" i="6" s="1"/>
  <c r="C34" i="6"/>
  <c r="AC35" i="6"/>
  <c r="AD35" i="6" s="1"/>
  <c r="K35" i="6" s="1"/>
  <c r="AC29" i="6"/>
  <c r="AD29" i="6" s="1"/>
  <c r="K29" i="6" s="1"/>
  <c r="AP29" i="6" s="1"/>
  <c r="AA47" i="6"/>
  <c r="AB47" i="6" s="1"/>
  <c r="E48" i="6"/>
  <c r="AC47" i="6"/>
  <c r="AD47" i="6" s="1"/>
  <c r="K47" i="6" s="1"/>
  <c r="AP47" i="6" s="1"/>
  <c r="D49" i="6"/>
  <c r="AC32" i="6"/>
  <c r="AD32" i="6" s="1"/>
  <c r="K32" i="6" s="1"/>
  <c r="F33" i="6"/>
  <c r="C36" i="6"/>
  <c r="AA32" i="6"/>
  <c r="AB32" i="6" s="1"/>
  <c r="D40" i="6"/>
  <c r="AA42" i="6"/>
  <c r="AB42" i="6" s="1"/>
  <c r="C41" i="6"/>
  <c r="AC42" i="6"/>
  <c r="AD42" i="6" s="1"/>
  <c r="K42" i="6" s="1"/>
  <c r="AC46" i="6"/>
  <c r="AD46" i="6" s="1"/>
  <c r="K46" i="6" s="1"/>
  <c r="F47" i="6"/>
  <c r="C50" i="6"/>
  <c r="AA46" i="6"/>
  <c r="AB46" i="6" s="1"/>
  <c r="F48" i="6"/>
  <c r="AC50" i="6"/>
  <c r="AD50" i="6" s="1"/>
  <c r="K50" i="6" s="1"/>
  <c r="D50" i="6"/>
  <c r="AA50" i="6"/>
  <c r="AB50" i="6" s="1"/>
  <c r="AA33" i="6"/>
  <c r="AB33" i="6" s="1"/>
  <c r="AC41" i="6"/>
  <c r="AD41" i="6" s="1"/>
  <c r="K41" i="6" s="1"/>
  <c r="E43" i="6"/>
  <c r="AA41" i="6"/>
  <c r="AB41" i="6" s="1"/>
  <c r="F42" i="6"/>
  <c r="J35" i="6"/>
  <c r="AC48" i="6"/>
  <c r="AD48" i="6" s="1"/>
  <c r="K48" i="6" s="1"/>
  <c r="AP48" i="6" s="1"/>
  <c r="AC34" i="6"/>
  <c r="AD34" i="6" s="1"/>
  <c r="K34" i="6" s="1"/>
  <c r="E33" i="6"/>
  <c r="C35" i="6"/>
  <c r="AC37" i="6"/>
  <c r="AD37" i="6" s="1"/>
  <c r="K37" i="6" s="1"/>
  <c r="AA37" i="6"/>
  <c r="AB37" i="6" s="1"/>
  <c r="AA29" i="6"/>
  <c r="AB29" i="6" s="1"/>
  <c r="D47" i="6"/>
  <c r="AC49" i="6"/>
  <c r="AD49" i="6" s="1"/>
  <c r="K49" i="6" s="1"/>
  <c r="AP49" i="6" s="1"/>
  <c r="C48" i="6"/>
  <c r="AA49" i="6"/>
  <c r="AB49" i="6" s="1"/>
  <c r="J28" i="6"/>
  <c r="F35" i="6"/>
  <c r="AA54" i="6"/>
  <c r="AB54" i="6" s="1"/>
  <c r="E55" i="6"/>
  <c r="AC54" i="6"/>
  <c r="AD54" i="6" s="1"/>
  <c r="K54" i="6" s="1"/>
  <c r="AP54" i="6" s="1"/>
  <c r="D56" i="6"/>
  <c r="E34" i="6"/>
  <c r="D26" i="6"/>
  <c r="AA28" i="6"/>
  <c r="AB28" i="6" s="1"/>
  <c r="C27" i="6"/>
  <c r="AC28" i="6"/>
  <c r="AD28" i="6" s="1"/>
  <c r="K28" i="6" s="1"/>
  <c r="E40" i="6"/>
  <c r="C42" i="6"/>
  <c r="AC44" i="6"/>
  <c r="AD44" i="6" s="1"/>
  <c r="K44" i="6" s="1"/>
  <c r="AA44" i="6"/>
  <c r="AB44" i="6" s="1"/>
  <c r="E47" i="6"/>
  <c r="C49" i="6"/>
  <c r="AC51" i="6"/>
  <c r="AD51" i="6" s="1"/>
  <c r="K51" i="6" s="1"/>
  <c r="AA51" i="6"/>
  <c r="AB51" i="6" s="1"/>
  <c r="AA26" i="6"/>
  <c r="AB26" i="6" s="1"/>
  <c r="E27" i="6"/>
  <c r="AC26" i="6"/>
  <c r="AD26" i="6" s="1"/>
  <c r="K26" i="6" s="1"/>
  <c r="AP26" i="6" s="1"/>
  <c r="D28" i="6"/>
  <c r="AC55" i="6"/>
  <c r="AD55" i="6" s="1"/>
  <c r="K55" i="6" s="1"/>
  <c r="E57" i="6"/>
  <c r="F56" i="6"/>
  <c r="AA55" i="6"/>
  <c r="AB55" i="6" s="1"/>
  <c r="J20" i="6"/>
  <c r="J22" i="6"/>
  <c r="J6" i="6"/>
  <c r="AC23" i="6"/>
  <c r="AD23" i="6" s="1"/>
  <c r="K23" i="6" s="1"/>
  <c r="AP23" i="6" s="1"/>
  <c r="AA23" i="6"/>
  <c r="AB23" i="6" s="1"/>
  <c r="C21" i="6"/>
  <c r="AA14" i="6"/>
  <c r="AB14" i="6" s="1"/>
  <c r="C13" i="6"/>
  <c r="AA21" i="6"/>
  <c r="AB21" i="6" s="1"/>
  <c r="C20" i="6"/>
  <c r="D19" i="6"/>
  <c r="AC21" i="6"/>
  <c r="AD21" i="6" s="1"/>
  <c r="K21" i="6" s="1"/>
  <c r="AP21" i="6" s="1"/>
  <c r="AA5" i="6"/>
  <c r="AB5" i="6" s="1"/>
  <c r="F14" i="6"/>
  <c r="AC13" i="6"/>
  <c r="AD13" i="6" s="1"/>
  <c r="K13" i="6" s="1"/>
  <c r="AP13" i="6" s="1"/>
  <c r="E15" i="6"/>
  <c r="AA13" i="6"/>
  <c r="AB13" i="6" s="1"/>
  <c r="F6" i="6"/>
  <c r="AA8" i="6"/>
  <c r="AB8" i="6" s="1"/>
  <c r="D8" i="6"/>
  <c r="AC8" i="6"/>
  <c r="AD8" i="6" s="1"/>
  <c r="K8" i="6" s="1"/>
  <c r="AP8" i="6" s="1"/>
  <c r="C15" i="6"/>
  <c r="AC11" i="6"/>
  <c r="AD11" i="6" s="1"/>
  <c r="K11" i="6" s="1"/>
  <c r="AP11" i="6" s="1"/>
  <c r="F12" i="6"/>
  <c r="AA11" i="6"/>
  <c r="AB11" i="6" s="1"/>
  <c r="AA22" i="6"/>
  <c r="AB22" i="6" s="1"/>
  <c r="D22" i="6"/>
  <c r="F20" i="6"/>
  <c r="AC22" i="6"/>
  <c r="AD22" i="6" s="1"/>
  <c r="K22" i="6" s="1"/>
  <c r="E6" i="6"/>
  <c r="AC5" i="6"/>
  <c r="AD5" i="6" s="1"/>
  <c r="K5" i="6" s="1"/>
  <c r="AP5" i="6" s="1"/>
  <c r="E12" i="6"/>
  <c r="AC16" i="6"/>
  <c r="AD16" i="6" s="1"/>
  <c r="K16" i="6" s="1"/>
  <c r="AP16" i="6" s="1"/>
  <c r="AA16" i="6"/>
  <c r="AB16" i="6" s="1"/>
  <c r="C14" i="6"/>
  <c r="G56" i="6" l="1"/>
  <c r="AO56" i="6" s="1"/>
  <c r="G57" i="6"/>
  <c r="AO57" i="6" s="1"/>
  <c r="G50" i="6"/>
  <c r="AO50" i="6" s="1"/>
  <c r="G42" i="6"/>
  <c r="AO42" i="6" s="1"/>
  <c r="G43" i="6"/>
  <c r="AO43" i="6" s="1"/>
  <c r="G40" i="6"/>
  <c r="AO40" i="6" s="1"/>
  <c r="G35" i="6"/>
  <c r="AO35" i="6" s="1"/>
  <c r="G33" i="6"/>
  <c r="AO33" i="6" s="1"/>
  <c r="G28" i="6"/>
  <c r="AO28" i="6" s="1"/>
  <c r="G20" i="6"/>
  <c r="AO20" i="6" s="1"/>
  <c r="AP42" i="6"/>
  <c r="AP50" i="6"/>
  <c r="AP39" i="6"/>
  <c r="G21" i="6"/>
  <c r="AO21" i="6" s="1"/>
  <c r="G29" i="6"/>
  <c r="AO29" i="6" s="1"/>
  <c r="G5" i="6"/>
  <c r="AO5" i="6" s="1"/>
  <c r="G22" i="6"/>
  <c r="AO22" i="6" s="1"/>
  <c r="G49" i="6"/>
  <c r="AO49" i="6" s="1"/>
  <c r="G15" i="6"/>
  <c r="AO15" i="6" s="1"/>
  <c r="G14" i="6"/>
  <c r="AO14" i="6" s="1"/>
  <c r="G54" i="6"/>
  <c r="AO54" i="6" s="1"/>
  <c r="G55" i="6"/>
  <c r="AO55" i="6" s="1"/>
  <c r="G48" i="6"/>
  <c r="AO48" i="6" s="1"/>
  <c r="G41" i="6"/>
  <c r="AO41" i="6" s="1"/>
  <c r="G34" i="6"/>
  <c r="AO34" i="6" s="1"/>
  <c r="G36" i="6"/>
  <c r="AO36" i="6" s="1"/>
  <c r="G27" i="6"/>
  <c r="AO27" i="6" s="1"/>
  <c r="AP12" i="6"/>
  <c r="G13" i="6"/>
  <c r="AO13" i="6" s="1"/>
  <c r="AP6" i="6"/>
  <c r="G7" i="6"/>
  <c r="AO7" i="6" s="1"/>
  <c r="G8" i="6"/>
  <c r="AO8" i="6" s="1"/>
  <c r="AP56" i="6"/>
  <c r="AP14" i="6"/>
  <c r="AP25" i="6"/>
  <c r="AP32" i="6"/>
  <c r="AP53" i="6"/>
  <c r="AP51" i="6"/>
  <c r="AP41" i="6"/>
  <c r="AP34" i="6"/>
  <c r="AP55" i="6"/>
  <c r="AP37" i="6"/>
  <c r="AP46" i="6"/>
  <c r="AP58" i="6"/>
  <c r="AP30" i="6"/>
  <c r="AP9" i="6"/>
  <c r="AO19" i="6"/>
  <c r="AP44" i="6"/>
  <c r="AO6" i="6"/>
  <c r="AO12" i="6"/>
  <c r="AP35" i="6"/>
  <c r="AO47" i="6"/>
  <c r="AP20" i="6"/>
  <c r="AP28" i="6"/>
  <c r="AO26" i="6"/>
  <c r="AP22" i="6"/>
  <c r="AN14" i="6" l="1"/>
  <c r="AN7" i="6"/>
  <c r="AN49" i="6"/>
  <c r="AN56" i="6"/>
  <c r="AN35" i="6"/>
  <c r="AN28" i="6"/>
  <c r="AN42" i="6"/>
  <c r="AN19" i="6"/>
  <c r="AN21" i="6"/>
  <c r="AN5" i="6"/>
  <c r="AN12" i="6"/>
  <c r="AN47" i="6"/>
  <c r="AN40" i="6"/>
  <c r="AN33" i="6"/>
  <c r="AN54" i="6"/>
  <c r="AN26" i="6"/>
</calcChain>
</file>

<file path=xl/sharedStrings.xml><?xml version="1.0" encoding="utf-8"?>
<sst xmlns="http://schemas.openxmlformats.org/spreadsheetml/2006/main" count="1058" uniqueCount="166">
  <si>
    <t xml:space="preserve"> </t>
  </si>
  <si>
    <t>Jméno</t>
  </si>
  <si>
    <t>Oddíl</t>
  </si>
  <si>
    <t>číslo</t>
  </si>
  <si>
    <t>klub</t>
  </si>
  <si>
    <t>set1</t>
  </si>
  <si>
    <t>set2</t>
  </si>
  <si>
    <t>set3</t>
  </si>
  <si>
    <t>set4</t>
  </si>
  <si>
    <t>set5</t>
  </si>
  <si>
    <t>D</t>
  </si>
  <si>
    <t>H</t>
  </si>
  <si>
    <t>vítěz</t>
  </si>
  <si>
    <t>&lt;Table&gt;&lt;TR&gt;&lt;TD width=500&gt;</t>
  </si>
  <si>
    <t>Skupina A</t>
  </si>
  <si>
    <t>Body</t>
  </si>
  <si>
    <t>Pořadí</t>
  </si>
  <si>
    <t>XXX</t>
  </si>
  <si>
    <t>Skupina B</t>
  </si>
  <si>
    <t>Skupina C</t>
  </si>
  <si>
    <t>Skupina D</t>
  </si>
  <si>
    <t>Skupina E</t>
  </si>
  <si>
    <t>Skupina F</t>
  </si>
  <si>
    <t>Skupina G</t>
  </si>
  <si>
    <t>Skupina H</t>
  </si>
  <si>
    <t>Datum narození</t>
  </si>
  <si>
    <t>Umístění</t>
  </si>
  <si>
    <t>Název turnaje</t>
  </si>
  <si>
    <t>Datum</t>
  </si>
  <si>
    <t>hráč 1</t>
  </si>
  <si>
    <t>hráč 2</t>
  </si>
  <si>
    <t>Místo konání</t>
  </si>
  <si>
    <t>Kategorie</t>
  </si>
  <si>
    <t>Voděrady</t>
  </si>
  <si>
    <t>Matuška Petr</t>
  </si>
  <si>
    <t>Tatran Hostinné</t>
  </si>
  <si>
    <t>Matuška Tomáš</t>
  </si>
  <si>
    <t>Pohl Pavel</t>
  </si>
  <si>
    <t>US Choceň</t>
  </si>
  <si>
    <t>Mejtský David</t>
  </si>
  <si>
    <t>TTC Kostelec</t>
  </si>
  <si>
    <t>Svátek Martin</t>
  </si>
  <si>
    <t>Svátek Filip</t>
  </si>
  <si>
    <t>Hladký Radovan</t>
  </si>
  <si>
    <t>Michek Tomáš</t>
  </si>
  <si>
    <t>Chrudim</t>
  </si>
  <si>
    <t>Rubek Jakub</t>
  </si>
  <si>
    <t>Dus Dalibor</t>
  </si>
  <si>
    <t>Švadlenka Matěj</t>
  </si>
  <si>
    <t>TJ Sokol HK</t>
  </si>
  <si>
    <t>Vícha Jan</t>
  </si>
  <si>
    <t>Novák Daniel</t>
  </si>
  <si>
    <t>Fidler Jakub</t>
  </si>
  <si>
    <t>Landa Matěj</t>
  </si>
  <si>
    <t>Marek Lukáš</t>
  </si>
  <si>
    <t>TJ Lanškroun</t>
  </si>
  <si>
    <t>Pavlíček Martin</t>
  </si>
  <si>
    <t>Holanec Jakub</t>
  </si>
  <si>
    <t>SK Dobré</t>
  </si>
  <si>
    <t>Dušek Rostislav</t>
  </si>
  <si>
    <t>Dušek Jakub</t>
  </si>
  <si>
    <t>Čermák Filip</t>
  </si>
  <si>
    <t>Kolář Marek</t>
  </si>
  <si>
    <t>Malík Ondřej</t>
  </si>
  <si>
    <t>Loko Trutnov</t>
  </si>
  <si>
    <t>Nápravník Ondřej</t>
  </si>
  <si>
    <t>Jiskra Jaroměř</t>
  </si>
  <si>
    <t>Vejroch Jiří</t>
  </si>
  <si>
    <t>Sokol Stěžery</t>
  </si>
  <si>
    <t>Veldon John</t>
  </si>
  <si>
    <t>Skákal Dominik</t>
  </si>
  <si>
    <t>DTJ HK</t>
  </si>
  <si>
    <t>Skákal Daniel</t>
  </si>
  <si>
    <t>Kubíček Tomáš</t>
  </si>
  <si>
    <t>TTC Ústí n. Orl.</t>
  </si>
  <si>
    <t>Kobera Michal</t>
  </si>
  <si>
    <t>Tesla Pardubice</t>
  </si>
  <si>
    <t>Skupina  CH</t>
  </si>
  <si>
    <t>Skupina I</t>
  </si>
  <si>
    <t>Skupina J</t>
  </si>
  <si>
    <t>2</t>
  </si>
  <si>
    <t>3</t>
  </si>
  <si>
    <t>-10</t>
  </si>
  <si>
    <t>8</t>
  </si>
  <si>
    <t>-4</t>
  </si>
  <si>
    <t>-5</t>
  </si>
  <si>
    <t>-7</t>
  </si>
  <si>
    <t>-1</t>
  </si>
  <si>
    <t>5</t>
  </si>
  <si>
    <t>4</t>
  </si>
  <si>
    <t>1.</t>
  </si>
  <si>
    <t>3.</t>
  </si>
  <si>
    <t>2.</t>
  </si>
  <si>
    <t>4.</t>
  </si>
  <si>
    <t>6</t>
  </si>
  <si>
    <t>12</t>
  </si>
  <si>
    <t>-6</t>
  </si>
  <si>
    <t>-3</t>
  </si>
  <si>
    <t>7</t>
  </si>
  <si>
    <t>-11</t>
  </si>
  <si>
    <t>-9</t>
  </si>
  <si>
    <t>1</t>
  </si>
  <si>
    <t>-8</t>
  </si>
  <si>
    <t>-2</t>
  </si>
  <si>
    <t>9</t>
  </si>
  <si>
    <t>11</t>
  </si>
  <si>
    <t>10</t>
  </si>
  <si>
    <t>-12</t>
  </si>
  <si>
    <t>-0</t>
  </si>
  <si>
    <t>15</t>
  </si>
  <si>
    <t/>
  </si>
  <si>
    <t>3:0 (,,)</t>
  </si>
  <si>
    <t>3:0 (0,0,0)</t>
  </si>
  <si>
    <t>3:1 (,,,)</t>
  </si>
  <si>
    <t>3:1 (0,0,0,0)</t>
  </si>
  <si>
    <t>1 BT mž - finále</t>
  </si>
  <si>
    <t>U15</t>
  </si>
  <si>
    <t>Chaloupek Jakub</t>
  </si>
  <si>
    <t>Krčmář Tomáš</t>
  </si>
  <si>
    <t>Topalovský Petr</t>
  </si>
  <si>
    <t>Puš Jan</t>
  </si>
  <si>
    <t>Dostál Martin</t>
  </si>
  <si>
    <t>Dombai Filip</t>
  </si>
  <si>
    <t>Šitina Jan</t>
  </si>
  <si>
    <t>Buchal Oto</t>
  </si>
  <si>
    <t>Vladovič Tomáš</t>
  </si>
  <si>
    <t>Přiklopil Aleš</t>
  </si>
  <si>
    <t>Malý Lukáš</t>
  </si>
  <si>
    <t>Hȕbner Lukáš</t>
  </si>
  <si>
    <t>Jirout Lukáš</t>
  </si>
  <si>
    <t>Kohera Michal</t>
  </si>
  <si>
    <t>Průša Marek</t>
  </si>
  <si>
    <t>Jiskra Nový Bydžov</t>
  </si>
  <si>
    <t>14</t>
  </si>
  <si>
    <r>
      <rPr>
        <b/>
        <sz val="14"/>
        <rFont val="Times New Roman CE"/>
        <charset val="238"/>
      </rPr>
      <t xml:space="preserve">1. </t>
    </r>
    <r>
      <rPr>
        <sz val="10"/>
        <rFont val="Times New Roman CE"/>
        <family val="1"/>
        <charset val="238"/>
      </rPr>
      <t>Dušek Rostislav</t>
    </r>
  </si>
  <si>
    <t>3:0 (0,0,0,0)</t>
  </si>
  <si>
    <t>3:1 (0,0,0)</t>
  </si>
  <si>
    <t>3:0 (,,,)</t>
  </si>
  <si>
    <t>3:1 (,,)</t>
  </si>
  <si>
    <t>3:2 (0,0,0)</t>
  </si>
  <si>
    <t>Skákal David</t>
  </si>
  <si>
    <t>3:2 (,,)</t>
  </si>
  <si>
    <t>Vicka Jan</t>
  </si>
  <si>
    <r>
      <rPr>
        <b/>
        <sz val="14"/>
        <rFont val="Times New Roman CE"/>
        <charset val="238"/>
      </rPr>
      <t xml:space="preserve">2. </t>
    </r>
    <r>
      <rPr>
        <b/>
        <sz val="10"/>
        <rFont val="Times New Roman CE"/>
        <family val="1"/>
        <charset val="238"/>
      </rPr>
      <t>Matuška Petr</t>
    </r>
  </si>
  <si>
    <r>
      <t xml:space="preserve">4. </t>
    </r>
    <r>
      <rPr>
        <b/>
        <sz val="10"/>
        <rFont val="Times New Roman CE"/>
        <charset val="238"/>
      </rPr>
      <t>Matuška Tomáš</t>
    </r>
  </si>
  <si>
    <r>
      <rPr>
        <b/>
        <sz val="14"/>
        <rFont val="Times New Roman CE"/>
        <charset val="238"/>
      </rPr>
      <t xml:space="preserve">3. </t>
    </r>
    <r>
      <rPr>
        <sz val="10"/>
        <rFont val="Times New Roman CE"/>
        <family val="1"/>
        <charset val="238"/>
      </rPr>
      <t>Mejtský David</t>
    </r>
  </si>
  <si>
    <t>Chaloupel Jakub</t>
  </si>
  <si>
    <r>
      <t>H</t>
    </r>
    <r>
      <rPr>
        <sz val="10"/>
        <rFont val="Calibri"/>
        <family val="2"/>
        <charset val="238"/>
      </rPr>
      <t>ȕbner Lukáš</t>
    </r>
  </si>
  <si>
    <t>Dombaj Filip</t>
  </si>
  <si>
    <r>
      <rPr>
        <b/>
        <sz val="14"/>
        <rFont val="Times New Roman CE"/>
        <charset val="238"/>
      </rPr>
      <t xml:space="preserve">24. </t>
    </r>
    <r>
      <rPr>
        <b/>
        <sz val="10"/>
        <rFont val="Times New Roman CE"/>
        <family val="1"/>
        <charset val="238"/>
      </rPr>
      <t>Novák Daniel</t>
    </r>
  </si>
  <si>
    <t>25. - 26.</t>
  </si>
  <si>
    <t>27. - 30.</t>
  </si>
  <si>
    <t>31. - 38.</t>
  </si>
  <si>
    <t>39. - 45.</t>
  </si>
  <si>
    <t>CHLAPCI</t>
  </si>
  <si>
    <t>17. - 22.</t>
  </si>
  <si>
    <t>9. - 16.</t>
  </si>
  <si>
    <t>5. - 8.</t>
  </si>
  <si>
    <t>Finále o 5. - 8. místo</t>
  </si>
  <si>
    <r>
      <rPr>
        <b/>
        <sz val="14"/>
        <rFont val="Arial CE"/>
        <charset val="238"/>
      </rPr>
      <t>5.</t>
    </r>
    <r>
      <rPr>
        <sz val="10"/>
        <rFont val="Arial CE"/>
        <charset val="238"/>
      </rPr>
      <t xml:space="preserve"> Hladký Radovan</t>
    </r>
  </si>
  <si>
    <r>
      <rPr>
        <b/>
        <sz val="14"/>
        <rFont val="Arial CE"/>
        <charset val="238"/>
      </rPr>
      <t>6.</t>
    </r>
    <r>
      <rPr>
        <sz val="10"/>
        <rFont val="Arial CE"/>
        <charset val="238"/>
      </rPr>
      <t xml:space="preserve"> Pohl Pavel</t>
    </r>
  </si>
  <si>
    <r>
      <rPr>
        <b/>
        <sz val="14"/>
        <rFont val="Arial CE"/>
        <charset val="238"/>
      </rPr>
      <t xml:space="preserve">8. </t>
    </r>
    <r>
      <rPr>
        <sz val="10"/>
        <rFont val="Arial CE"/>
        <charset val="238"/>
      </rPr>
      <t>Kobera Michal</t>
    </r>
  </si>
  <si>
    <r>
      <rPr>
        <b/>
        <sz val="14"/>
        <rFont val="Arial CE"/>
        <charset val="238"/>
      </rPr>
      <t xml:space="preserve">7. </t>
    </r>
    <r>
      <rPr>
        <sz val="10"/>
        <rFont val="Arial CE"/>
        <charset val="238"/>
      </rPr>
      <t>Landa Matěj</t>
    </r>
  </si>
  <si>
    <t>Matuška David</t>
  </si>
  <si>
    <r>
      <rPr>
        <b/>
        <sz val="14"/>
        <rFont val="Times New Roman CE"/>
        <charset val="238"/>
      </rPr>
      <t xml:space="preserve">23. </t>
    </r>
    <r>
      <rPr>
        <sz val="10"/>
        <rFont val="Times New Roman CE"/>
        <family val="1"/>
        <charset val="238"/>
      </rPr>
      <t>Novák Daniel</t>
    </r>
  </si>
  <si>
    <t>Sokol Josefov - Jaroměř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</si>
</sst>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\ mmmm\ yyyy"/>
    <numFmt numFmtId="165" formatCode="d/m/yyyy;@"/>
  </numFmts>
  <fonts count="27" x14ac:knownFonts="1">
    <font>
      <sz val="10"/>
      <name val="Arial CE"/>
      <charset val="238"/>
    </font>
    <font>
      <sz val="8"/>
      <name val="Verdana"/>
      <family val="2"/>
    </font>
    <font>
      <sz val="10"/>
      <name val="Times New Roman CE"/>
      <family val="1"/>
      <charset val="238"/>
    </font>
    <font>
      <sz val="8"/>
      <name val="Arial"/>
      <family val="2"/>
    </font>
    <font>
      <b/>
      <i/>
      <sz val="10"/>
      <name val="Times New Roman CE"/>
      <family val="1"/>
      <charset val="238"/>
    </font>
    <font>
      <b/>
      <sz val="8"/>
      <name val="Arial"/>
      <family val="2"/>
    </font>
    <font>
      <b/>
      <sz val="10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10"/>
      <name val="Verdana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8"/>
      <name val="Cambria"/>
      <family val="1"/>
      <charset val="238"/>
    </font>
    <font>
      <sz val="12"/>
      <name val="Cambria"/>
      <family val="1"/>
      <charset val="238"/>
    </font>
    <font>
      <i/>
      <sz val="12"/>
      <name val="Times New Roman"/>
      <family val="1"/>
      <charset val="238"/>
    </font>
    <font>
      <b/>
      <i/>
      <sz val="20"/>
      <name val="Times New Roman CE"/>
      <charset val="238"/>
    </font>
    <font>
      <b/>
      <i/>
      <sz val="28"/>
      <name val="Times New Roman CE"/>
      <charset val="238"/>
    </font>
    <font>
      <sz val="8"/>
      <color rgb="FF000000"/>
      <name val="Cambria"/>
      <family val="1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0"/>
      <name val="Times New Roman CE"/>
      <charset val="238"/>
    </font>
    <font>
      <b/>
      <sz val="14"/>
      <name val="Times New Roman CE"/>
      <charset val="238"/>
    </font>
    <font>
      <sz val="10"/>
      <name val="Times New Roman CE"/>
      <charset val="238"/>
    </font>
    <font>
      <sz val="10"/>
      <name val="Calibri"/>
      <family val="2"/>
      <charset val="238"/>
    </font>
    <font>
      <b/>
      <sz val="14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3" fillId="0" borderId="2" xfId="0" applyFont="1" applyBorder="1"/>
    <xf numFmtId="0" fontId="5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1" xfId="0" applyFont="1" applyBorder="1"/>
    <xf numFmtId="0" fontId="2" fillId="0" borderId="0" xfId="0" applyFont="1" applyBorder="1"/>
    <xf numFmtId="0" fontId="7" fillId="0" borderId="0" xfId="0" applyFont="1" applyAlignment="1">
      <alignment horizontal="right"/>
    </xf>
    <xf numFmtId="0" fontId="2" fillId="0" borderId="0" xfId="0" applyFont="1" applyFill="1"/>
    <xf numFmtId="164" fontId="9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2" fillId="0" borderId="25" xfId="0" applyFont="1" applyBorder="1"/>
    <xf numFmtId="0" fontId="2" fillId="0" borderId="26" xfId="0" applyFont="1" applyBorder="1"/>
    <xf numFmtId="0" fontId="1" fillId="0" borderId="0" xfId="0" applyFont="1" applyBorder="1" applyAlignment="1">
      <alignment horizontal="center"/>
    </xf>
    <xf numFmtId="0" fontId="2" fillId="2" borderId="0" xfId="0" applyFont="1" applyFill="1"/>
    <xf numFmtId="0" fontId="3" fillId="2" borderId="8" xfId="0" applyFont="1" applyFill="1" applyBorder="1"/>
    <xf numFmtId="0" fontId="3" fillId="2" borderId="13" xfId="0" applyFont="1" applyFill="1" applyBorder="1"/>
    <xf numFmtId="0" fontId="3" fillId="2" borderId="18" xfId="0" applyFont="1" applyFill="1" applyBorder="1"/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11" fillId="3" borderId="0" xfId="0" applyFont="1" applyFill="1" applyBorder="1"/>
    <xf numFmtId="0" fontId="12" fillId="0" borderId="0" xfId="0" applyFont="1" applyBorder="1"/>
    <xf numFmtId="0" fontId="12" fillId="0" borderId="0" xfId="0" applyFont="1" applyFill="1" applyBorder="1"/>
    <xf numFmtId="0" fontId="13" fillId="0" borderId="0" xfId="0" applyFont="1"/>
    <xf numFmtId="0" fontId="12" fillId="0" borderId="0" xfId="0" applyFont="1"/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/>
    </xf>
    <xf numFmtId="165" fontId="12" fillId="4" borderId="0" xfId="0" applyNumberFormat="1" applyFont="1" applyFill="1" applyBorder="1" applyAlignment="1">
      <alignment horizontal="center"/>
    </xf>
    <xf numFmtId="164" fontId="12" fillId="4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Alignment="1">
      <alignment horizontal="right"/>
    </xf>
    <xf numFmtId="0" fontId="2" fillId="0" borderId="27" xfId="0" applyFont="1" applyBorder="1"/>
    <xf numFmtId="0" fontId="20" fillId="0" borderId="0" xfId="0" applyFont="1"/>
    <xf numFmtId="0" fontId="20" fillId="0" borderId="0" xfId="0" applyFont="1" applyFill="1"/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Fill="1" applyAlignment="1">
      <alignment horizontal="left"/>
    </xf>
    <xf numFmtId="49" fontId="21" fillId="0" borderId="29" xfId="0" applyNumberFormat="1" applyFont="1" applyFill="1" applyBorder="1"/>
    <xf numFmtId="49" fontId="21" fillId="0" borderId="30" xfId="0" applyNumberFormat="1" applyFont="1" applyFill="1" applyBorder="1"/>
    <xf numFmtId="49" fontId="21" fillId="0" borderId="31" xfId="0" applyNumberFormat="1" applyFont="1" applyFill="1" applyBorder="1"/>
    <xf numFmtId="49" fontId="21" fillId="0" borderId="32" xfId="0" applyNumberFormat="1" applyFont="1" applyFill="1" applyBorder="1"/>
    <xf numFmtId="49" fontId="21" fillId="0" borderId="0" xfId="0" applyNumberFormat="1" applyFont="1" applyFill="1"/>
    <xf numFmtId="49" fontId="21" fillId="0" borderId="33" xfId="0" applyNumberFormat="1" applyFont="1" applyFill="1" applyBorder="1"/>
    <xf numFmtId="49" fontId="21" fillId="0" borderId="34" xfId="0" applyNumberFormat="1" applyFont="1" applyFill="1" applyBorder="1"/>
    <xf numFmtId="49" fontId="21" fillId="0" borderId="35" xfId="0" applyNumberFormat="1" applyFont="1" applyFill="1" applyBorder="1"/>
    <xf numFmtId="49" fontId="21" fillId="0" borderId="36" xfId="0" applyNumberFormat="1" applyFont="1" applyFill="1" applyBorder="1"/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5" borderId="40" xfId="0" applyFont="1" applyFill="1" applyBorder="1"/>
    <xf numFmtId="0" fontId="21" fillId="5" borderId="41" xfId="0" applyFont="1" applyFill="1" applyBorder="1"/>
    <xf numFmtId="0" fontId="21" fillId="5" borderId="42" xfId="0" applyFont="1" applyFill="1" applyBorder="1"/>
    <xf numFmtId="49" fontId="21" fillId="6" borderId="29" xfId="0" applyNumberFormat="1" applyFont="1" applyFill="1" applyBorder="1"/>
    <xf numFmtId="49" fontId="21" fillId="6" borderId="30" xfId="0" applyNumberFormat="1" applyFont="1" applyFill="1" applyBorder="1"/>
    <xf numFmtId="49" fontId="21" fillId="6" borderId="31" xfId="0" applyNumberFormat="1" applyFont="1" applyFill="1" applyBorder="1"/>
    <xf numFmtId="49" fontId="21" fillId="6" borderId="32" xfId="0" applyNumberFormat="1" applyFont="1" applyFill="1" applyBorder="1"/>
    <xf numFmtId="49" fontId="21" fillId="6" borderId="0" xfId="0" applyNumberFormat="1" applyFont="1" applyFill="1"/>
    <xf numFmtId="49" fontId="21" fillId="6" borderId="33" xfId="0" applyNumberFormat="1" applyFont="1" applyFill="1" applyBorder="1"/>
    <xf numFmtId="49" fontId="21" fillId="6" borderId="34" xfId="0" applyNumberFormat="1" applyFont="1" applyFill="1" applyBorder="1"/>
    <xf numFmtId="49" fontId="21" fillId="6" borderId="35" xfId="0" applyNumberFormat="1" applyFont="1" applyFill="1" applyBorder="1"/>
    <xf numFmtId="49" fontId="21" fillId="6" borderId="36" xfId="0" applyNumberFormat="1" applyFont="1" applyFill="1" applyBorder="1"/>
    <xf numFmtId="0" fontId="19" fillId="3" borderId="0" xfId="0" applyFont="1" applyFill="1"/>
    <xf numFmtId="0" fontId="20" fillId="3" borderId="0" xfId="0" applyFont="1" applyFill="1"/>
    <xf numFmtId="0" fontId="20" fillId="3" borderId="0" xfId="0" applyFont="1" applyFill="1" applyAlignment="1"/>
    <xf numFmtId="0" fontId="20" fillId="3" borderId="0" xfId="0" applyFont="1" applyFill="1" applyAlignment="1">
      <alignment wrapText="1"/>
    </xf>
    <xf numFmtId="0" fontId="20" fillId="3" borderId="0" xfId="0" applyFont="1" applyFill="1" applyAlignment="1">
      <alignment horizontal="left"/>
    </xf>
    <xf numFmtId="0" fontId="24" fillId="3" borderId="28" xfId="0" applyFont="1" applyFill="1" applyBorder="1"/>
    <xf numFmtId="0" fontId="6" fillId="3" borderId="11" xfId="0" applyFont="1" applyFill="1" applyBorder="1"/>
    <xf numFmtId="0" fontId="6" fillId="3" borderId="9" xfId="0" applyFont="1" applyFill="1" applyBorder="1"/>
    <xf numFmtId="0" fontId="2" fillId="3" borderId="7" xfId="0" applyFont="1" applyFill="1" applyBorder="1"/>
    <xf numFmtId="0" fontId="2" fillId="3" borderId="9" xfId="0" applyFont="1" applyFill="1" applyBorder="1"/>
    <xf numFmtId="0" fontId="2" fillId="3" borderId="22" xfId="0" applyFont="1" applyFill="1" applyBorder="1"/>
    <xf numFmtId="0" fontId="2" fillId="3" borderId="11" xfId="0" applyFont="1" applyFill="1" applyBorder="1"/>
    <xf numFmtId="0" fontId="2" fillId="0" borderId="0" xfId="0" applyFont="1" applyBorder="1" applyAlignment="1">
      <alignment horizontal="right"/>
    </xf>
    <xf numFmtId="0" fontId="2" fillId="0" borderId="11" xfId="0" applyFont="1" applyFill="1" applyBorder="1"/>
    <xf numFmtId="0" fontId="2" fillId="0" borderId="22" xfId="0" applyFont="1" applyFill="1" applyBorder="1"/>
    <xf numFmtId="0" fontId="6" fillId="3" borderId="7" xfId="0" applyFont="1" applyFill="1" applyBorder="1"/>
    <xf numFmtId="0" fontId="2" fillId="0" borderId="43" xfId="0" applyFont="1" applyBorder="1"/>
    <xf numFmtId="0" fontId="2" fillId="0" borderId="0" xfId="0" applyFont="1" applyFill="1" applyBorder="1"/>
    <xf numFmtId="0" fontId="6" fillId="3" borderId="22" xfId="0" applyFont="1" applyFill="1" applyBorder="1"/>
    <xf numFmtId="0" fontId="22" fillId="3" borderId="22" xfId="0" applyFont="1" applyFill="1" applyBorder="1"/>
    <xf numFmtId="0" fontId="22" fillId="3" borderId="7" xfId="0" applyFont="1" applyFill="1" applyBorder="1"/>
    <xf numFmtId="0" fontId="4" fillId="0" borderId="0" xfId="0" applyFont="1" applyFill="1" applyBorder="1"/>
    <xf numFmtId="0" fontId="6" fillId="0" borderId="22" xfId="0" applyFont="1" applyFill="1" applyBorder="1"/>
    <xf numFmtId="0" fontId="23" fillId="3" borderId="22" xfId="0" applyFont="1" applyFill="1" applyBorder="1"/>
    <xf numFmtId="0" fontId="24" fillId="3" borderId="7" xfId="0" applyFont="1" applyFill="1" applyBorder="1"/>
    <xf numFmtId="0" fontId="23" fillId="0" borderId="0" xfId="0" applyFont="1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22" fillId="3" borderId="11" xfId="0" applyFont="1" applyFill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22" xfId="0" applyBorder="1"/>
    <xf numFmtId="0" fontId="0" fillId="0" borderId="43" xfId="0" applyBorder="1"/>
    <xf numFmtId="0" fontId="0" fillId="0" borderId="7" xfId="0" applyBorder="1"/>
    <xf numFmtId="0" fontId="26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F5BB8D9-9236-411F-808F-F719BC835293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3" name="Picture 2" descr="C:\Pingpong\PINGPONG.CSTV.CZ\pics\loga\nittaku.gif">
            <a:extLst>
              <a:ext uri="{FF2B5EF4-FFF2-40B4-BE49-F238E27FC236}">
                <a16:creationId xmlns="" xmlns:a16="http://schemas.microsoft.com/office/drawing/2014/main" id="{521E378F-8DB2-449F-AAC6-ACF4D1365F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C:\Pingpong\PINGPONG.CSTV.CZ\pics\loga\butterfly.gif">
            <a:extLst>
              <a:ext uri="{FF2B5EF4-FFF2-40B4-BE49-F238E27FC236}">
                <a16:creationId xmlns="" xmlns:a16="http://schemas.microsoft.com/office/drawing/2014/main" id="{4FBA8272-4359-4515-A7BF-DB0A01C9BE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58E30FDE-48F3-441F-BB72-698EF24F7559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6" name="Picture 5" descr="C:\Pingpong\PINGPONG.CSTV.CZ\pics\loga\nittaku.gif">
            <a:extLst>
              <a:ext uri="{FF2B5EF4-FFF2-40B4-BE49-F238E27FC236}">
                <a16:creationId xmlns="" xmlns:a16="http://schemas.microsoft.com/office/drawing/2014/main" id="{D8FD67FD-3171-46C8-91D0-A7DACA411D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" name="Picture 6" descr="C:\Pingpong\PINGPONG.CSTV.CZ\pics\loga\butterfly.gif">
            <a:extLst>
              <a:ext uri="{FF2B5EF4-FFF2-40B4-BE49-F238E27FC236}">
                <a16:creationId xmlns="" xmlns:a16="http://schemas.microsoft.com/office/drawing/2014/main" id="{2656D505-8658-4841-A9C7-E219416456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8" name="Group 7">
          <a:extLst>
            <a:ext uri="{FF2B5EF4-FFF2-40B4-BE49-F238E27FC236}">
              <a16:creationId xmlns="" xmlns:a16="http://schemas.microsoft.com/office/drawing/2014/main" id="{073F12A0-B238-418A-A0DD-8E200DE9923A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9" name="Picture 8" descr="C:\Pingpong\PINGPONG.CSTV.CZ\pics\loga\nittaku.gif">
            <a:extLst>
              <a:ext uri="{FF2B5EF4-FFF2-40B4-BE49-F238E27FC236}">
                <a16:creationId xmlns="" xmlns:a16="http://schemas.microsoft.com/office/drawing/2014/main" id="{4B9433C1-2697-4ABC-B48F-4E3A9905BE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" name="Picture 9" descr="C:\Pingpong\PINGPONG.CSTV.CZ\pics\loga\butterfly.gif">
            <a:extLst>
              <a:ext uri="{FF2B5EF4-FFF2-40B4-BE49-F238E27FC236}">
                <a16:creationId xmlns="" xmlns:a16="http://schemas.microsoft.com/office/drawing/2014/main" id="{00BB3C00-CA7B-47F0-A2BE-B17EC30118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1" name="Group 10">
          <a:extLst>
            <a:ext uri="{FF2B5EF4-FFF2-40B4-BE49-F238E27FC236}">
              <a16:creationId xmlns="" xmlns:a16="http://schemas.microsoft.com/office/drawing/2014/main" id="{2EDE91F3-5EF7-4BD7-838C-C1C509483901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12" name="Picture 11" descr="C:\Pingpong\PINGPONG.CSTV.CZ\pics\loga\nittaku.gif">
            <a:extLst>
              <a:ext uri="{FF2B5EF4-FFF2-40B4-BE49-F238E27FC236}">
                <a16:creationId xmlns="" xmlns:a16="http://schemas.microsoft.com/office/drawing/2014/main" id="{3AF330F1-24A5-41EF-9751-1B0CABCBEF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" name="Picture 12" descr="C:\Pingpong\PINGPONG.CSTV.CZ\pics\loga\butterfly.gif">
            <a:extLst>
              <a:ext uri="{FF2B5EF4-FFF2-40B4-BE49-F238E27FC236}">
                <a16:creationId xmlns="" xmlns:a16="http://schemas.microsoft.com/office/drawing/2014/main" id="{B6ACD9AA-7B47-4258-B853-B5AF0C80CE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4" name="Group 13">
          <a:extLst>
            <a:ext uri="{FF2B5EF4-FFF2-40B4-BE49-F238E27FC236}">
              <a16:creationId xmlns="" xmlns:a16="http://schemas.microsoft.com/office/drawing/2014/main" id="{90CEACF5-FD65-4168-A63B-E188D19A94D4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15" name="Picture 14" descr="C:\Pingpong\PINGPONG.CSTV.CZ\pics\loga\nittaku.gif">
            <a:extLst>
              <a:ext uri="{FF2B5EF4-FFF2-40B4-BE49-F238E27FC236}">
                <a16:creationId xmlns="" xmlns:a16="http://schemas.microsoft.com/office/drawing/2014/main" id="{1C41F6E1-BDF6-4DEE-973D-6429D67F8D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6" name="Picture 15" descr="C:\Pingpong\PINGPONG.CSTV.CZ\pics\loga\butterfly.gif">
            <a:extLst>
              <a:ext uri="{FF2B5EF4-FFF2-40B4-BE49-F238E27FC236}">
                <a16:creationId xmlns="" xmlns:a16="http://schemas.microsoft.com/office/drawing/2014/main" id="{F1BD2ADF-17EB-48B1-8FC3-2EF8783862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7" name="Group 16">
          <a:extLst>
            <a:ext uri="{FF2B5EF4-FFF2-40B4-BE49-F238E27FC236}">
              <a16:creationId xmlns="" xmlns:a16="http://schemas.microsoft.com/office/drawing/2014/main" id="{321A9F65-B2C2-4279-989A-DA6384C259A1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18" name="Picture 17" descr="C:\Pingpong\PINGPONG.CSTV.CZ\pics\loga\nittaku.gif">
            <a:extLst>
              <a:ext uri="{FF2B5EF4-FFF2-40B4-BE49-F238E27FC236}">
                <a16:creationId xmlns="" xmlns:a16="http://schemas.microsoft.com/office/drawing/2014/main" id="{14A881FD-F34E-4864-AE5F-793770C3D0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9" name="Picture 18" descr="C:\Pingpong\PINGPONG.CSTV.CZ\pics\loga\butterfly.gif">
            <a:extLst>
              <a:ext uri="{FF2B5EF4-FFF2-40B4-BE49-F238E27FC236}">
                <a16:creationId xmlns="" xmlns:a16="http://schemas.microsoft.com/office/drawing/2014/main" id="{DAF35FC4-D14E-4DAC-B683-5CEC31ABB1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0" name="Group 19">
          <a:extLst>
            <a:ext uri="{FF2B5EF4-FFF2-40B4-BE49-F238E27FC236}">
              <a16:creationId xmlns="" xmlns:a16="http://schemas.microsoft.com/office/drawing/2014/main" id="{9EB391ED-7225-47DA-BA21-13BCFCCFE718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21" name="Picture 20" descr="C:\Pingpong\PINGPONG.CSTV.CZ\pics\loga\nittaku.gif">
            <a:extLst>
              <a:ext uri="{FF2B5EF4-FFF2-40B4-BE49-F238E27FC236}">
                <a16:creationId xmlns="" xmlns:a16="http://schemas.microsoft.com/office/drawing/2014/main" id="{5D7CA98B-A709-4933-8F18-5F7443164B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" name="Picture 21" descr="C:\Pingpong\PINGPONG.CSTV.CZ\pics\loga\butterfly.gif">
            <a:extLst>
              <a:ext uri="{FF2B5EF4-FFF2-40B4-BE49-F238E27FC236}">
                <a16:creationId xmlns="" xmlns:a16="http://schemas.microsoft.com/office/drawing/2014/main" id="{D139488F-FFC0-4970-9BC5-FFB81CCF54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3" name="Group 22">
          <a:extLst>
            <a:ext uri="{FF2B5EF4-FFF2-40B4-BE49-F238E27FC236}">
              <a16:creationId xmlns="" xmlns:a16="http://schemas.microsoft.com/office/drawing/2014/main" id="{9B6158DB-E30C-4C35-AFFA-A4752C8BB2C5}"/>
            </a:ext>
          </a:extLst>
        </xdr:cNvPr>
        <xdr:cNvGrpSpPr>
          <a:grpSpLocks/>
        </xdr:cNvGrpSpPr>
      </xdr:nvGrpSpPr>
      <xdr:grpSpPr bwMode="auto">
        <a:xfrm>
          <a:off x="6499972" y="11779624"/>
          <a:ext cx="1021416" cy="0"/>
          <a:chOff x="633" y="89"/>
          <a:chExt cx="133" cy="65"/>
        </a:xfrm>
      </xdr:grpSpPr>
      <xdr:pic>
        <xdr:nvPicPr>
          <xdr:cNvPr id="24" name="Picture 23" descr="C:\Pingpong\PINGPONG.CSTV.CZ\pics\loga\nittaku.gif">
            <a:extLst>
              <a:ext uri="{FF2B5EF4-FFF2-40B4-BE49-F238E27FC236}">
                <a16:creationId xmlns="" xmlns:a16="http://schemas.microsoft.com/office/drawing/2014/main" id="{974F7E4D-4FFD-42AD-BA6A-758879C288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5" name="Picture 24" descr="C:\Pingpong\PINGPONG.CSTV.CZ\pics\loga\butterfly.gif">
            <a:extLst>
              <a:ext uri="{FF2B5EF4-FFF2-40B4-BE49-F238E27FC236}">
                <a16:creationId xmlns="" xmlns:a16="http://schemas.microsoft.com/office/drawing/2014/main" id="{4C3AC85C-7914-4D99-BDC0-B1F616E323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26" name="Picture 25" descr="C:\Pingpong\PINGPONG.CSTV.CZ\pics\loga\vulkan_long.gif">
          <a:extLst>
            <a:ext uri="{FF2B5EF4-FFF2-40B4-BE49-F238E27FC236}">
              <a16:creationId xmlns="" xmlns:a16="http://schemas.microsoft.com/office/drawing/2014/main" id="{19F8A7FE-DE5E-466B-B002-15E8229DF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49000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27" name="Picture 26" descr="C:\Pingpong\PINGPONG.CSTV.CZ\pics\loga\husqvarna.gif">
          <a:extLst>
            <a:ext uri="{FF2B5EF4-FFF2-40B4-BE49-F238E27FC236}">
              <a16:creationId xmlns="" xmlns:a16="http://schemas.microsoft.com/office/drawing/2014/main" id="{490F5EEB-3193-4490-8C23-A8804CAF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49000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8" name="Group 27">
          <a:extLst>
            <a:ext uri="{FF2B5EF4-FFF2-40B4-BE49-F238E27FC236}">
              <a16:creationId xmlns="" xmlns:a16="http://schemas.microsoft.com/office/drawing/2014/main" id="{C891133B-DDF7-4439-AFB4-D86F89686E70}"/>
            </a:ext>
          </a:extLst>
        </xdr:cNvPr>
        <xdr:cNvGrpSpPr>
          <a:grpSpLocks/>
        </xdr:cNvGrpSpPr>
      </xdr:nvGrpSpPr>
      <xdr:grpSpPr bwMode="auto">
        <a:xfrm>
          <a:off x="6499972" y="11779624"/>
          <a:ext cx="1021416" cy="0"/>
          <a:chOff x="633" y="89"/>
          <a:chExt cx="133" cy="65"/>
        </a:xfrm>
      </xdr:grpSpPr>
      <xdr:pic>
        <xdr:nvPicPr>
          <xdr:cNvPr id="29" name="Picture 28" descr="C:\Pingpong\PINGPONG.CSTV.CZ\pics\loga\nittaku.gif">
            <a:extLst>
              <a:ext uri="{FF2B5EF4-FFF2-40B4-BE49-F238E27FC236}">
                <a16:creationId xmlns="" xmlns:a16="http://schemas.microsoft.com/office/drawing/2014/main" id="{7815D34E-61C5-4A4C-B8D6-AED9F13C95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 descr="C:\Pingpong\PINGPONG.CSTV.CZ\pics\loga\butterfly.gif">
            <a:extLst>
              <a:ext uri="{FF2B5EF4-FFF2-40B4-BE49-F238E27FC236}">
                <a16:creationId xmlns="" xmlns:a16="http://schemas.microsoft.com/office/drawing/2014/main" id="{9AB4CC31-B6A1-4705-8511-CF6BE3A19D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31" name="Picture 30" descr="C:\Pingpong\PINGPONG.CSTV.CZ\pics\loga\vulkan_long.gif">
          <a:extLst>
            <a:ext uri="{FF2B5EF4-FFF2-40B4-BE49-F238E27FC236}">
              <a16:creationId xmlns="" xmlns:a16="http://schemas.microsoft.com/office/drawing/2014/main" id="{A9C10AB4-D9E5-490C-87DB-D9F42B3D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49000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32" name="Picture 31" descr="C:\Pingpong\PINGPONG.CSTV.CZ\pics\loga\husqvarna.gif">
          <a:extLst>
            <a:ext uri="{FF2B5EF4-FFF2-40B4-BE49-F238E27FC236}">
              <a16:creationId xmlns="" xmlns:a16="http://schemas.microsoft.com/office/drawing/2014/main" id="{36092F84-F436-489F-97BC-DCFB10E4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49000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3" name="Group 32">
          <a:extLst>
            <a:ext uri="{FF2B5EF4-FFF2-40B4-BE49-F238E27FC236}">
              <a16:creationId xmlns="" xmlns:a16="http://schemas.microsoft.com/office/drawing/2014/main" id="{76A8A6BA-2279-4B53-B7D2-0139095275B0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34" name="Picture 33" descr="C:\Pingpong\PINGPONG.CSTV.CZ\pics\loga\nittaku.gif">
            <a:extLst>
              <a:ext uri="{FF2B5EF4-FFF2-40B4-BE49-F238E27FC236}">
                <a16:creationId xmlns="" xmlns:a16="http://schemas.microsoft.com/office/drawing/2014/main" id="{E60A02F5-C4ED-4775-AED7-D176AF91D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5" name="Picture 34" descr="C:\Pingpong\PINGPONG.CSTV.CZ\pics\loga\butterfly.gif">
            <a:extLst>
              <a:ext uri="{FF2B5EF4-FFF2-40B4-BE49-F238E27FC236}">
                <a16:creationId xmlns="" xmlns:a16="http://schemas.microsoft.com/office/drawing/2014/main" id="{884C3654-BCE0-4EA0-BC55-91300FA0D1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6" name="Group 35">
          <a:extLst>
            <a:ext uri="{FF2B5EF4-FFF2-40B4-BE49-F238E27FC236}">
              <a16:creationId xmlns="" xmlns:a16="http://schemas.microsoft.com/office/drawing/2014/main" id="{0EA38813-78A5-47CB-B31A-1349DCCD7EC1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37" name="Picture 36" descr="C:\Pingpong\PINGPONG.CSTV.CZ\pics\loga\nittaku.gif">
            <a:extLst>
              <a:ext uri="{FF2B5EF4-FFF2-40B4-BE49-F238E27FC236}">
                <a16:creationId xmlns="" xmlns:a16="http://schemas.microsoft.com/office/drawing/2014/main" id="{34B9D797-23B0-43DC-B38F-A68E7D2000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8" name="Picture 37" descr="C:\Pingpong\PINGPONG.CSTV.CZ\pics\loga\butterfly.gif">
            <a:extLst>
              <a:ext uri="{FF2B5EF4-FFF2-40B4-BE49-F238E27FC236}">
                <a16:creationId xmlns="" xmlns:a16="http://schemas.microsoft.com/office/drawing/2014/main" id="{78D498DD-F0ED-442A-BA25-8ADB861996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9" name="Group 38">
          <a:extLst>
            <a:ext uri="{FF2B5EF4-FFF2-40B4-BE49-F238E27FC236}">
              <a16:creationId xmlns="" xmlns:a16="http://schemas.microsoft.com/office/drawing/2014/main" id="{A4976D60-466F-4CC4-A4D1-D3EDB373E158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40" name="Picture 39" descr="C:\Pingpong\PINGPONG.CSTV.CZ\pics\loga\nittaku.gif">
            <a:extLst>
              <a:ext uri="{FF2B5EF4-FFF2-40B4-BE49-F238E27FC236}">
                <a16:creationId xmlns="" xmlns:a16="http://schemas.microsoft.com/office/drawing/2014/main" id="{82778187-5573-4DD5-9185-FDCEEBF55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" name="Picture 40" descr="C:\Pingpong\PINGPONG.CSTV.CZ\pics\loga\butterfly.gif">
            <a:extLst>
              <a:ext uri="{FF2B5EF4-FFF2-40B4-BE49-F238E27FC236}">
                <a16:creationId xmlns="" xmlns:a16="http://schemas.microsoft.com/office/drawing/2014/main" id="{E01C535B-6A7B-4E90-873B-D371E7017E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2" name="Group 41">
          <a:extLst>
            <a:ext uri="{FF2B5EF4-FFF2-40B4-BE49-F238E27FC236}">
              <a16:creationId xmlns="" xmlns:a16="http://schemas.microsoft.com/office/drawing/2014/main" id="{09C736B7-6CCE-412D-B9AC-4D72E451D30E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43" name="Picture 42" descr="C:\Pingpong\PINGPONG.CSTV.CZ\pics\loga\nittaku.gif">
            <a:extLst>
              <a:ext uri="{FF2B5EF4-FFF2-40B4-BE49-F238E27FC236}">
                <a16:creationId xmlns="" xmlns:a16="http://schemas.microsoft.com/office/drawing/2014/main" id="{07225809-1D84-4759-BF08-61644D535C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4" name="Picture 43" descr="C:\Pingpong\PINGPONG.CSTV.CZ\pics\loga\butterfly.gif">
            <a:extLst>
              <a:ext uri="{FF2B5EF4-FFF2-40B4-BE49-F238E27FC236}">
                <a16:creationId xmlns="" xmlns:a16="http://schemas.microsoft.com/office/drawing/2014/main" id="{4DAB00C9-3B12-48D7-AC0F-0914821106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5" name="Group 44">
          <a:extLst>
            <a:ext uri="{FF2B5EF4-FFF2-40B4-BE49-F238E27FC236}">
              <a16:creationId xmlns="" xmlns:a16="http://schemas.microsoft.com/office/drawing/2014/main" id="{65DA30D9-419C-43B9-9F56-7E6DE671621F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46" name="Picture 45" descr="C:\Pingpong\PINGPONG.CSTV.CZ\pics\loga\nittaku.gif">
            <a:extLst>
              <a:ext uri="{FF2B5EF4-FFF2-40B4-BE49-F238E27FC236}">
                <a16:creationId xmlns="" xmlns:a16="http://schemas.microsoft.com/office/drawing/2014/main" id="{FD0C37BE-54A8-465A-878F-179CCA6DD3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7" name="Picture 46" descr="C:\Pingpong\PINGPONG.CSTV.CZ\pics\loga\butterfly.gif">
            <a:extLst>
              <a:ext uri="{FF2B5EF4-FFF2-40B4-BE49-F238E27FC236}">
                <a16:creationId xmlns="" xmlns:a16="http://schemas.microsoft.com/office/drawing/2014/main" id="{3207F9DF-F07D-4C9A-A3BF-682FF5D370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8" name="Group 47">
          <a:extLst>
            <a:ext uri="{FF2B5EF4-FFF2-40B4-BE49-F238E27FC236}">
              <a16:creationId xmlns="" xmlns:a16="http://schemas.microsoft.com/office/drawing/2014/main" id="{486515DF-D86E-4357-AEB2-001F3EE1011B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49" name="Picture 48" descr="C:\Pingpong\PINGPONG.CSTV.CZ\pics\loga\nittaku.gif">
            <a:extLst>
              <a:ext uri="{FF2B5EF4-FFF2-40B4-BE49-F238E27FC236}">
                <a16:creationId xmlns="" xmlns:a16="http://schemas.microsoft.com/office/drawing/2014/main" id="{B468DA71-BC10-4189-ADD7-8FE04E76D8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0" name="Picture 49" descr="C:\Pingpong\PINGPONG.CSTV.CZ\pics\loga\butterfly.gif">
            <a:extLst>
              <a:ext uri="{FF2B5EF4-FFF2-40B4-BE49-F238E27FC236}">
                <a16:creationId xmlns="" xmlns:a16="http://schemas.microsoft.com/office/drawing/2014/main" id="{F5B49A89-EA6D-40E0-A825-7114942C9A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1" name="Group 50">
          <a:extLst>
            <a:ext uri="{FF2B5EF4-FFF2-40B4-BE49-F238E27FC236}">
              <a16:creationId xmlns="" xmlns:a16="http://schemas.microsoft.com/office/drawing/2014/main" id="{B54775FC-BE2F-4388-ACBA-FAB05B66362C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52" name="Picture 51" descr="C:\Pingpong\PINGPONG.CSTV.CZ\pics\loga\nittaku.gif">
            <a:extLst>
              <a:ext uri="{FF2B5EF4-FFF2-40B4-BE49-F238E27FC236}">
                <a16:creationId xmlns="" xmlns:a16="http://schemas.microsoft.com/office/drawing/2014/main" id="{BE195EAE-2CE3-40F9-886F-E179FDC0C2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" name="Picture 52" descr="C:\Pingpong\PINGPONG.CSTV.CZ\pics\loga\butterfly.gif">
            <a:extLst>
              <a:ext uri="{FF2B5EF4-FFF2-40B4-BE49-F238E27FC236}">
                <a16:creationId xmlns="" xmlns:a16="http://schemas.microsoft.com/office/drawing/2014/main" id="{25EA62AC-7FE4-4D77-B104-586E26701A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4" name="Group 53">
          <a:extLst>
            <a:ext uri="{FF2B5EF4-FFF2-40B4-BE49-F238E27FC236}">
              <a16:creationId xmlns="" xmlns:a16="http://schemas.microsoft.com/office/drawing/2014/main" id="{FEAA9B27-0A2F-4DCA-8C85-DEEF0A089C53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55" name="Picture 54" descr="C:\Pingpong\PINGPONG.CSTV.CZ\pics\loga\nittaku.gif">
            <a:extLst>
              <a:ext uri="{FF2B5EF4-FFF2-40B4-BE49-F238E27FC236}">
                <a16:creationId xmlns="" xmlns:a16="http://schemas.microsoft.com/office/drawing/2014/main" id="{9E5E0FA4-EC93-4D50-B711-44E3043B58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6" name="Picture 55" descr="C:\Pingpong\PINGPONG.CSTV.CZ\pics\loga\butterfly.gif">
            <a:extLst>
              <a:ext uri="{FF2B5EF4-FFF2-40B4-BE49-F238E27FC236}">
                <a16:creationId xmlns="" xmlns:a16="http://schemas.microsoft.com/office/drawing/2014/main" id="{C93FCF97-7C32-454C-A1BD-C9EDB3E088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7" name="Group 56">
          <a:extLst>
            <a:ext uri="{FF2B5EF4-FFF2-40B4-BE49-F238E27FC236}">
              <a16:creationId xmlns="" xmlns:a16="http://schemas.microsoft.com/office/drawing/2014/main" id="{C26121D5-7746-4D7C-B0DB-5BEF8C31343F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58" name="Picture 57" descr="C:\Pingpong\PINGPONG.CSTV.CZ\pics\loga\nittaku.gif">
            <a:extLst>
              <a:ext uri="{FF2B5EF4-FFF2-40B4-BE49-F238E27FC236}">
                <a16:creationId xmlns="" xmlns:a16="http://schemas.microsoft.com/office/drawing/2014/main" id="{B66F64B5-9D7D-4718-A999-851EB3F59D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9" name="Picture 58" descr="C:\Pingpong\PINGPONG.CSTV.CZ\pics\loga\butterfly.gif">
            <a:extLst>
              <a:ext uri="{FF2B5EF4-FFF2-40B4-BE49-F238E27FC236}">
                <a16:creationId xmlns="" xmlns:a16="http://schemas.microsoft.com/office/drawing/2014/main" id="{12738C0F-B5DE-400C-884D-429767575F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60" name="Group 59">
          <a:extLst>
            <a:ext uri="{FF2B5EF4-FFF2-40B4-BE49-F238E27FC236}">
              <a16:creationId xmlns="" xmlns:a16="http://schemas.microsoft.com/office/drawing/2014/main" id="{97960D44-D49C-4285-96D0-EAEE55257B06}"/>
            </a:ext>
          </a:extLst>
        </xdr:cNvPr>
        <xdr:cNvGrpSpPr>
          <a:grpSpLocks/>
        </xdr:cNvGrpSpPr>
      </xdr:nvGrpSpPr>
      <xdr:grpSpPr bwMode="auto">
        <a:xfrm>
          <a:off x="7521388" y="11779624"/>
          <a:ext cx="0" cy="0"/>
          <a:chOff x="633" y="89"/>
          <a:chExt cx="133" cy="65"/>
        </a:xfrm>
      </xdr:grpSpPr>
      <xdr:pic>
        <xdr:nvPicPr>
          <xdr:cNvPr id="61" name="Picture 60" descr="C:\Pingpong\PINGPONG.CSTV.CZ\pics\loga\nittaku.gif">
            <a:extLst>
              <a:ext uri="{FF2B5EF4-FFF2-40B4-BE49-F238E27FC236}">
                <a16:creationId xmlns="" xmlns:a16="http://schemas.microsoft.com/office/drawing/2014/main" id="{7D36372B-613F-4082-A7CF-C4A54034C2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2" name="Picture 61" descr="C:\Pingpong\PINGPONG.CSTV.CZ\pics\loga\butterfly.gif">
            <a:extLst>
              <a:ext uri="{FF2B5EF4-FFF2-40B4-BE49-F238E27FC236}">
                <a16:creationId xmlns="" xmlns:a16="http://schemas.microsoft.com/office/drawing/2014/main" id="{4556A63B-68BD-4EC8-BC71-5917BFCEAE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38100</xdr:colOff>
      <xdr:row>66</xdr:row>
      <xdr:rowOff>0</xdr:rowOff>
    </xdr:from>
    <xdr:to>
      <xdr:col>8</xdr:col>
      <xdr:colOff>0</xdr:colOff>
      <xdr:row>66</xdr:row>
      <xdr:rowOff>0</xdr:rowOff>
    </xdr:to>
    <xdr:grpSp>
      <xdr:nvGrpSpPr>
        <xdr:cNvPr id="63" name="Group 62">
          <a:extLst>
            <a:ext uri="{FF2B5EF4-FFF2-40B4-BE49-F238E27FC236}">
              <a16:creationId xmlns="" xmlns:a16="http://schemas.microsoft.com/office/drawing/2014/main" id="{43ABDD7B-72EA-4724-9BE4-768566163A3E}"/>
            </a:ext>
          </a:extLst>
        </xdr:cNvPr>
        <xdr:cNvGrpSpPr>
          <a:grpSpLocks/>
        </xdr:cNvGrpSpPr>
      </xdr:nvGrpSpPr>
      <xdr:grpSpPr bwMode="auto">
        <a:xfrm>
          <a:off x="7559488" y="11779624"/>
          <a:ext cx="1261783" cy="0"/>
          <a:chOff x="633" y="89"/>
          <a:chExt cx="133" cy="65"/>
        </a:xfrm>
      </xdr:grpSpPr>
      <xdr:pic>
        <xdr:nvPicPr>
          <xdr:cNvPr id="64" name="Picture 63" descr="C:\Pingpong\PINGPONG.CSTV.CZ\pics\loga\nittaku.gif">
            <a:extLst>
              <a:ext uri="{FF2B5EF4-FFF2-40B4-BE49-F238E27FC236}">
                <a16:creationId xmlns="" xmlns:a16="http://schemas.microsoft.com/office/drawing/2014/main" id="{E81A5BE9-ED70-4308-8476-7942F83A24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5" name="Picture 64" descr="C:\Pingpong\PINGPONG.CSTV.CZ\pics\loga\butterfly.gif">
            <a:extLst>
              <a:ext uri="{FF2B5EF4-FFF2-40B4-BE49-F238E27FC236}">
                <a16:creationId xmlns="" xmlns:a16="http://schemas.microsoft.com/office/drawing/2014/main" id="{60AAA3FC-0177-4084-8204-E48A6CDD1C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581025</xdr:colOff>
      <xdr:row>66</xdr:row>
      <xdr:rowOff>0</xdr:rowOff>
    </xdr:from>
    <xdr:to>
      <xdr:col>7</xdr:col>
      <xdr:colOff>1190625</xdr:colOff>
      <xdr:row>66</xdr:row>
      <xdr:rowOff>0</xdr:rowOff>
    </xdr:to>
    <xdr:pic>
      <xdr:nvPicPr>
        <xdr:cNvPr id="66" name="Picture 65" descr="C:\Pingpong\PINGPONG.CSTV.CZ\pics\loga\vulkan_long.gif">
          <a:extLst>
            <a:ext uri="{FF2B5EF4-FFF2-40B4-BE49-F238E27FC236}">
              <a16:creationId xmlns="" xmlns:a16="http://schemas.microsoft.com/office/drawing/2014/main" id="{93FB8351-027A-4A82-8A41-067631EA4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5810250" y="11049000"/>
          <a:ext cx="1905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1181100</xdr:colOff>
      <xdr:row>66</xdr:row>
      <xdr:rowOff>0</xdr:rowOff>
    </xdr:from>
    <xdr:to>
      <xdr:col>7</xdr:col>
      <xdr:colOff>1181100</xdr:colOff>
      <xdr:row>66</xdr:row>
      <xdr:rowOff>0</xdr:rowOff>
    </xdr:to>
    <xdr:pic>
      <xdr:nvPicPr>
        <xdr:cNvPr id="67" name="Picture 66" descr="C:\Pingpong\PINGPONG.CSTV.CZ\pics\loga\husqvarna.gif">
          <a:extLst>
            <a:ext uri="{FF2B5EF4-FFF2-40B4-BE49-F238E27FC236}">
              <a16:creationId xmlns="" xmlns:a16="http://schemas.microsoft.com/office/drawing/2014/main" id="{15D2B7FA-2BF8-49E5-9DB3-7D43794F2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6410325" y="11049000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D8AB0EFB-2335-497B-A905-9C8DFFD97B32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3" name="Picture 2" descr="C:\Pingpong\PINGPONG.CSTV.CZ\pics\loga\nittaku.gif">
            <a:extLst>
              <a:ext uri="{FF2B5EF4-FFF2-40B4-BE49-F238E27FC236}">
                <a16:creationId xmlns="" xmlns:a16="http://schemas.microsoft.com/office/drawing/2014/main" id="{FE3898C9-463A-4674-9DAE-194C2DB644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C:\Pingpong\PINGPONG.CSTV.CZ\pics\loga\butterfly.gif">
            <a:extLst>
              <a:ext uri="{FF2B5EF4-FFF2-40B4-BE49-F238E27FC236}">
                <a16:creationId xmlns="" xmlns:a16="http://schemas.microsoft.com/office/drawing/2014/main" id="{564823E0-28ED-4EBF-998F-E1BD66ED79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F3C9980E-B249-470E-A301-B1BD3F8B0CD5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6" name="Picture 5" descr="C:\Pingpong\PINGPONG.CSTV.CZ\pics\loga\nittaku.gif">
            <a:extLst>
              <a:ext uri="{FF2B5EF4-FFF2-40B4-BE49-F238E27FC236}">
                <a16:creationId xmlns="" xmlns:a16="http://schemas.microsoft.com/office/drawing/2014/main" id="{1B2C2A34-9AC3-4635-82F0-D2CA3447DD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" name="Picture 6" descr="C:\Pingpong\PINGPONG.CSTV.CZ\pics\loga\butterfly.gif">
            <a:extLst>
              <a:ext uri="{FF2B5EF4-FFF2-40B4-BE49-F238E27FC236}">
                <a16:creationId xmlns="" xmlns:a16="http://schemas.microsoft.com/office/drawing/2014/main" id="{7E24818E-7E26-443B-BA3F-8FBA3036DC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8" name="Group 7">
          <a:extLst>
            <a:ext uri="{FF2B5EF4-FFF2-40B4-BE49-F238E27FC236}">
              <a16:creationId xmlns="" xmlns:a16="http://schemas.microsoft.com/office/drawing/2014/main" id="{7BF88F48-8341-4007-824A-484318A2135B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9" name="Picture 8" descr="C:\Pingpong\PINGPONG.CSTV.CZ\pics\loga\nittaku.gif">
            <a:extLst>
              <a:ext uri="{FF2B5EF4-FFF2-40B4-BE49-F238E27FC236}">
                <a16:creationId xmlns="" xmlns:a16="http://schemas.microsoft.com/office/drawing/2014/main" id="{5B1AC1EB-0256-4592-AD6E-25ED2EB440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" name="Picture 9" descr="C:\Pingpong\PINGPONG.CSTV.CZ\pics\loga\butterfly.gif">
            <a:extLst>
              <a:ext uri="{FF2B5EF4-FFF2-40B4-BE49-F238E27FC236}">
                <a16:creationId xmlns="" xmlns:a16="http://schemas.microsoft.com/office/drawing/2014/main" id="{0C3CB28B-D06D-4E4C-B005-60848C3EE3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1" name="Group 10">
          <a:extLst>
            <a:ext uri="{FF2B5EF4-FFF2-40B4-BE49-F238E27FC236}">
              <a16:creationId xmlns="" xmlns:a16="http://schemas.microsoft.com/office/drawing/2014/main" id="{B524193A-C6A9-481C-9CCA-80151467AA48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2" name="Picture 11" descr="C:\Pingpong\PINGPONG.CSTV.CZ\pics\loga\nittaku.gif">
            <a:extLst>
              <a:ext uri="{FF2B5EF4-FFF2-40B4-BE49-F238E27FC236}">
                <a16:creationId xmlns="" xmlns:a16="http://schemas.microsoft.com/office/drawing/2014/main" id="{9035D5C7-F516-4571-8FF3-AEAE4CEC6E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" name="Picture 12" descr="C:\Pingpong\PINGPONG.CSTV.CZ\pics\loga\butterfly.gif">
            <a:extLst>
              <a:ext uri="{FF2B5EF4-FFF2-40B4-BE49-F238E27FC236}">
                <a16:creationId xmlns="" xmlns:a16="http://schemas.microsoft.com/office/drawing/2014/main" id="{8E81D78E-58C3-4D21-B67A-FDB370DA46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4" name="Group 13">
          <a:extLst>
            <a:ext uri="{FF2B5EF4-FFF2-40B4-BE49-F238E27FC236}">
              <a16:creationId xmlns="" xmlns:a16="http://schemas.microsoft.com/office/drawing/2014/main" id="{8BCA6343-B9F4-4B8E-A162-B6E80522ED92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5" name="Picture 14" descr="C:\Pingpong\PINGPONG.CSTV.CZ\pics\loga\nittaku.gif">
            <a:extLst>
              <a:ext uri="{FF2B5EF4-FFF2-40B4-BE49-F238E27FC236}">
                <a16:creationId xmlns="" xmlns:a16="http://schemas.microsoft.com/office/drawing/2014/main" id="{054B6D12-E64C-4BE4-A29D-18FA61FB0F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6" name="Picture 15" descr="C:\Pingpong\PINGPONG.CSTV.CZ\pics\loga\butterfly.gif">
            <a:extLst>
              <a:ext uri="{FF2B5EF4-FFF2-40B4-BE49-F238E27FC236}">
                <a16:creationId xmlns="" xmlns:a16="http://schemas.microsoft.com/office/drawing/2014/main" id="{9B51A5D5-0863-4B35-BA43-C1F9F5A46D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7" name="Group 16">
          <a:extLst>
            <a:ext uri="{FF2B5EF4-FFF2-40B4-BE49-F238E27FC236}">
              <a16:creationId xmlns="" xmlns:a16="http://schemas.microsoft.com/office/drawing/2014/main" id="{3956A849-2A00-4B32-9CBA-4809464561B4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8" name="Picture 17" descr="C:\Pingpong\PINGPONG.CSTV.CZ\pics\loga\nittaku.gif">
            <a:extLst>
              <a:ext uri="{FF2B5EF4-FFF2-40B4-BE49-F238E27FC236}">
                <a16:creationId xmlns="" xmlns:a16="http://schemas.microsoft.com/office/drawing/2014/main" id="{1B6DD824-18E7-4673-8CB2-942B8FAB2D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9" name="Picture 18" descr="C:\Pingpong\PINGPONG.CSTV.CZ\pics\loga\butterfly.gif">
            <a:extLst>
              <a:ext uri="{FF2B5EF4-FFF2-40B4-BE49-F238E27FC236}">
                <a16:creationId xmlns="" xmlns:a16="http://schemas.microsoft.com/office/drawing/2014/main" id="{4821593B-1259-488C-873B-8B8C8B80D3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0" name="Group 19">
          <a:extLst>
            <a:ext uri="{FF2B5EF4-FFF2-40B4-BE49-F238E27FC236}">
              <a16:creationId xmlns="" xmlns:a16="http://schemas.microsoft.com/office/drawing/2014/main" id="{D9B42AFA-12F6-415A-9B78-7C42BC856CDE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21" name="Picture 20" descr="C:\Pingpong\PINGPONG.CSTV.CZ\pics\loga\nittaku.gif">
            <a:extLst>
              <a:ext uri="{FF2B5EF4-FFF2-40B4-BE49-F238E27FC236}">
                <a16:creationId xmlns="" xmlns:a16="http://schemas.microsoft.com/office/drawing/2014/main" id="{D36AD9F9-221E-40C2-B008-04AD689484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" name="Picture 21" descr="C:\Pingpong\PINGPONG.CSTV.CZ\pics\loga\butterfly.gif">
            <a:extLst>
              <a:ext uri="{FF2B5EF4-FFF2-40B4-BE49-F238E27FC236}">
                <a16:creationId xmlns="" xmlns:a16="http://schemas.microsoft.com/office/drawing/2014/main" id="{5EC9ADE0-9A05-4265-9DA6-9FBA05FE69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3" name="Group 22">
          <a:extLst>
            <a:ext uri="{FF2B5EF4-FFF2-40B4-BE49-F238E27FC236}">
              <a16:creationId xmlns="" xmlns:a16="http://schemas.microsoft.com/office/drawing/2014/main" id="{BFCAE325-EECD-46F9-B832-7435D456B694}"/>
            </a:ext>
          </a:extLst>
        </xdr:cNvPr>
        <xdr:cNvGrpSpPr>
          <a:grpSpLocks/>
        </xdr:cNvGrpSpPr>
      </xdr:nvGrpSpPr>
      <xdr:grpSpPr bwMode="auto">
        <a:xfrm>
          <a:off x="5693149" y="11779624"/>
          <a:ext cx="1021416" cy="0"/>
          <a:chOff x="633" y="89"/>
          <a:chExt cx="133" cy="65"/>
        </a:xfrm>
      </xdr:grpSpPr>
      <xdr:pic>
        <xdr:nvPicPr>
          <xdr:cNvPr id="24" name="Picture 23" descr="C:\Pingpong\PINGPONG.CSTV.CZ\pics\loga\nittaku.gif">
            <a:extLst>
              <a:ext uri="{FF2B5EF4-FFF2-40B4-BE49-F238E27FC236}">
                <a16:creationId xmlns="" xmlns:a16="http://schemas.microsoft.com/office/drawing/2014/main" id="{A1CE5806-2C82-4724-8219-7E9502A0B7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5" name="Picture 24" descr="C:\Pingpong\PINGPONG.CSTV.CZ\pics\loga\butterfly.gif">
            <a:extLst>
              <a:ext uri="{FF2B5EF4-FFF2-40B4-BE49-F238E27FC236}">
                <a16:creationId xmlns="" xmlns:a16="http://schemas.microsoft.com/office/drawing/2014/main" id="{D5E531A6-2AA9-40F2-A7A9-8F14A6E859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26" name="Picture 25" descr="C:\Pingpong\PINGPONG.CSTV.CZ\pics\loga\vulkan_long.gif">
          <a:extLst>
            <a:ext uri="{FF2B5EF4-FFF2-40B4-BE49-F238E27FC236}">
              <a16:creationId xmlns="" xmlns:a16="http://schemas.microsoft.com/office/drawing/2014/main" id="{DEDC3154-970B-4428-B603-5337F1E61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39475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27" name="Picture 26" descr="C:\Pingpong\PINGPONG.CSTV.CZ\pics\loga\husqvarna.gif">
          <a:extLst>
            <a:ext uri="{FF2B5EF4-FFF2-40B4-BE49-F238E27FC236}">
              <a16:creationId xmlns="" xmlns:a16="http://schemas.microsoft.com/office/drawing/2014/main" id="{3A170600-0C3F-48DA-953D-FCA3CA0B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394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28" name="Group 27">
          <a:extLst>
            <a:ext uri="{FF2B5EF4-FFF2-40B4-BE49-F238E27FC236}">
              <a16:creationId xmlns="" xmlns:a16="http://schemas.microsoft.com/office/drawing/2014/main" id="{834B2AB8-DF9B-4538-89D2-6A3317E302E3}"/>
            </a:ext>
          </a:extLst>
        </xdr:cNvPr>
        <xdr:cNvGrpSpPr>
          <a:grpSpLocks/>
        </xdr:cNvGrpSpPr>
      </xdr:nvGrpSpPr>
      <xdr:grpSpPr bwMode="auto">
        <a:xfrm>
          <a:off x="5693149" y="11779624"/>
          <a:ext cx="1021416" cy="0"/>
          <a:chOff x="633" y="89"/>
          <a:chExt cx="133" cy="65"/>
        </a:xfrm>
      </xdr:grpSpPr>
      <xdr:pic>
        <xdr:nvPicPr>
          <xdr:cNvPr id="29" name="Picture 28" descr="C:\Pingpong\PINGPONG.CSTV.CZ\pics\loga\nittaku.gif">
            <a:extLst>
              <a:ext uri="{FF2B5EF4-FFF2-40B4-BE49-F238E27FC236}">
                <a16:creationId xmlns="" xmlns:a16="http://schemas.microsoft.com/office/drawing/2014/main" id="{04FD1CAD-7DBE-4D3E-81D6-1CDCC7529B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 descr="C:\Pingpong\PINGPONG.CSTV.CZ\pics\loga\butterfly.gif">
            <a:extLst>
              <a:ext uri="{FF2B5EF4-FFF2-40B4-BE49-F238E27FC236}">
                <a16:creationId xmlns="" xmlns:a16="http://schemas.microsoft.com/office/drawing/2014/main" id="{604E04EF-1F63-4527-930B-CF27F6E133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31" name="Picture 30" descr="C:\Pingpong\PINGPONG.CSTV.CZ\pics\loga\vulkan_long.gif">
          <a:extLst>
            <a:ext uri="{FF2B5EF4-FFF2-40B4-BE49-F238E27FC236}">
              <a16:creationId xmlns="" xmlns:a16="http://schemas.microsoft.com/office/drawing/2014/main" id="{EBFA15E6-9BF2-4D4D-A3A6-058BE0331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4714875" y="11039475"/>
          <a:ext cx="1809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32" name="Picture 31" descr="C:\Pingpong\PINGPONG.CSTV.CZ\pics\loga\husqvarna.gif">
          <a:extLst>
            <a:ext uri="{FF2B5EF4-FFF2-40B4-BE49-F238E27FC236}">
              <a16:creationId xmlns="" xmlns:a16="http://schemas.microsoft.com/office/drawing/2014/main" id="{3DB4E142-36D9-4A0C-B2DB-FDB582E72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5229225" y="110394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3" name="Group 32">
          <a:extLst>
            <a:ext uri="{FF2B5EF4-FFF2-40B4-BE49-F238E27FC236}">
              <a16:creationId xmlns="" xmlns:a16="http://schemas.microsoft.com/office/drawing/2014/main" id="{6D2D593D-D7EE-42AA-8233-936A13823382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34" name="Picture 33" descr="C:\Pingpong\PINGPONG.CSTV.CZ\pics\loga\nittaku.gif">
            <a:extLst>
              <a:ext uri="{FF2B5EF4-FFF2-40B4-BE49-F238E27FC236}">
                <a16:creationId xmlns="" xmlns:a16="http://schemas.microsoft.com/office/drawing/2014/main" id="{F97545F0-B130-4ADB-A342-FBFDC87CAF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5" name="Picture 34" descr="C:\Pingpong\PINGPONG.CSTV.CZ\pics\loga\butterfly.gif">
            <a:extLst>
              <a:ext uri="{FF2B5EF4-FFF2-40B4-BE49-F238E27FC236}">
                <a16:creationId xmlns="" xmlns:a16="http://schemas.microsoft.com/office/drawing/2014/main" id="{08420817-78FF-4C1E-9486-6AB33C0B24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6" name="Group 35">
          <a:extLst>
            <a:ext uri="{FF2B5EF4-FFF2-40B4-BE49-F238E27FC236}">
              <a16:creationId xmlns="" xmlns:a16="http://schemas.microsoft.com/office/drawing/2014/main" id="{CD7F3899-27AD-4B89-81AB-B78104A46BD3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37" name="Picture 36" descr="C:\Pingpong\PINGPONG.CSTV.CZ\pics\loga\nittaku.gif">
            <a:extLst>
              <a:ext uri="{FF2B5EF4-FFF2-40B4-BE49-F238E27FC236}">
                <a16:creationId xmlns="" xmlns:a16="http://schemas.microsoft.com/office/drawing/2014/main" id="{732E671D-89BA-45F6-BD33-84C17283D3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8" name="Picture 37" descr="C:\Pingpong\PINGPONG.CSTV.CZ\pics\loga\butterfly.gif">
            <a:extLst>
              <a:ext uri="{FF2B5EF4-FFF2-40B4-BE49-F238E27FC236}">
                <a16:creationId xmlns="" xmlns:a16="http://schemas.microsoft.com/office/drawing/2014/main" id="{6C482397-216C-4325-86B6-6A2455723E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39" name="Group 38">
          <a:extLst>
            <a:ext uri="{FF2B5EF4-FFF2-40B4-BE49-F238E27FC236}">
              <a16:creationId xmlns="" xmlns:a16="http://schemas.microsoft.com/office/drawing/2014/main" id="{F784456D-C384-4CF4-848D-1C6A70B6BBAC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40" name="Picture 39" descr="C:\Pingpong\PINGPONG.CSTV.CZ\pics\loga\nittaku.gif">
            <a:extLst>
              <a:ext uri="{FF2B5EF4-FFF2-40B4-BE49-F238E27FC236}">
                <a16:creationId xmlns="" xmlns:a16="http://schemas.microsoft.com/office/drawing/2014/main" id="{8633EBAD-A83A-4F71-BDF5-C6EC558226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" name="Picture 40" descr="C:\Pingpong\PINGPONG.CSTV.CZ\pics\loga\butterfly.gif">
            <a:extLst>
              <a:ext uri="{FF2B5EF4-FFF2-40B4-BE49-F238E27FC236}">
                <a16:creationId xmlns="" xmlns:a16="http://schemas.microsoft.com/office/drawing/2014/main" id="{89330EF8-243C-415D-8818-5304AF8976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2" name="Group 41">
          <a:extLst>
            <a:ext uri="{FF2B5EF4-FFF2-40B4-BE49-F238E27FC236}">
              <a16:creationId xmlns="" xmlns:a16="http://schemas.microsoft.com/office/drawing/2014/main" id="{4C039FAD-F660-4BFB-891B-4949C5B96F0D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43" name="Picture 42" descr="C:\Pingpong\PINGPONG.CSTV.CZ\pics\loga\nittaku.gif">
            <a:extLst>
              <a:ext uri="{FF2B5EF4-FFF2-40B4-BE49-F238E27FC236}">
                <a16:creationId xmlns="" xmlns:a16="http://schemas.microsoft.com/office/drawing/2014/main" id="{0F4FFC21-316B-47E2-BF9A-F32288A790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4" name="Picture 43" descr="C:\Pingpong\PINGPONG.CSTV.CZ\pics\loga\butterfly.gif">
            <a:extLst>
              <a:ext uri="{FF2B5EF4-FFF2-40B4-BE49-F238E27FC236}">
                <a16:creationId xmlns="" xmlns:a16="http://schemas.microsoft.com/office/drawing/2014/main" id="{6BBD0B2F-4711-4638-B5BF-79183F8961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5" name="Group 44">
          <a:extLst>
            <a:ext uri="{FF2B5EF4-FFF2-40B4-BE49-F238E27FC236}">
              <a16:creationId xmlns="" xmlns:a16="http://schemas.microsoft.com/office/drawing/2014/main" id="{F7048BB9-C996-4267-8CFB-23909DE54811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46" name="Picture 45" descr="C:\Pingpong\PINGPONG.CSTV.CZ\pics\loga\nittaku.gif">
            <a:extLst>
              <a:ext uri="{FF2B5EF4-FFF2-40B4-BE49-F238E27FC236}">
                <a16:creationId xmlns="" xmlns:a16="http://schemas.microsoft.com/office/drawing/2014/main" id="{72DFBE88-044F-4650-98F0-19E11BDD16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7" name="Picture 46" descr="C:\Pingpong\PINGPONG.CSTV.CZ\pics\loga\butterfly.gif">
            <a:extLst>
              <a:ext uri="{FF2B5EF4-FFF2-40B4-BE49-F238E27FC236}">
                <a16:creationId xmlns="" xmlns:a16="http://schemas.microsoft.com/office/drawing/2014/main" id="{3B4F05BA-7ACA-42D0-904E-D0C5375082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48" name="Group 47">
          <a:extLst>
            <a:ext uri="{FF2B5EF4-FFF2-40B4-BE49-F238E27FC236}">
              <a16:creationId xmlns="" xmlns:a16="http://schemas.microsoft.com/office/drawing/2014/main" id="{A9F246AC-9278-45D5-945B-2F16ADA0C965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49" name="Picture 48" descr="C:\Pingpong\PINGPONG.CSTV.CZ\pics\loga\nittaku.gif">
            <a:extLst>
              <a:ext uri="{FF2B5EF4-FFF2-40B4-BE49-F238E27FC236}">
                <a16:creationId xmlns="" xmlns:a16="http://schemas.microsoft.com/office/drawing/2014/main" id="{D57A0B06-84C9-44B4-B33D-B08B947F86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0" name="Picture 49" descr="C:\Pingpong\PINGPONG.CSTV.CZ\pics\loga\butterfly.gif">
            <a:extLst>
              <a:ext uri="{FF2B5EF4-FFF2-40B4-BE49-F238E27FC236}">
                <a16:creationId xmlns="" xmlns:a16="http://schemas.microsoft.com/office/drawing/2014/main" id="{13AC8EE5-7F7E-4595-B88D-368D7BE9A5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1" name="Group 50">
          <a:extLst>
            <a:ext uri="{FF2B5EF4-FFF2-40B4-BE49-F238E27FC236}">
              <a16:creationId xmlns="" xmlns:a16="http://schemas.microsoft.com/office/drawing/2014/main" id="{A257EEB6-9DFE-4950-AEE6-359573926807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52" name="Picture 51" descr="C:\Pingpong\PINGPONG.CSTV.CZ\pics\loga\nittaku.gif">
            <a:extLst>
              <a:ext uri="{FF2B5EF4-FFF2-40B4-BE49-F238E27FC236}">
                <a16:creationId xmlns="" xmlns:a16="http://schemas.microsoft.com/office/drawing/2014/main" id="{EC75747C-3991-467C-8210-9E0C564A2C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" name="Picture 52" descr="C:\Pingpong\PINGPONG.CSTV.CZ\pics\loga\butterfly.gif">
            <a:extLst>
              <a:ext uri="{FF2B5EF4-FFF2-40B4-BE49-F238E27FC236}">
                <a16:creationId xmlns="" xmlns:a16="http://schemas.microsoft.com/office/drawing/2014/main" id="{2F3EA735-8E8A-43D3-992F-527A64A3099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4" name="Group 53">
          <a:extLst>
            <a:ext uri="{FF2B5EF4-FFF2-40B4-BE49-F238E27FC236}">
              <a16:creationId xmlns="" xmlns:a16="http://schemas.microsoft.com/office/drawing/2014/main" id="{BA4E2ECD-7737-467C-8327-8BF2125EC19D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55" name="Picture 54" descr="C:\Pingpong\PINGPONG.CSTV.CZ\pics\loga\nittaku.gif">
            <a:extLst>
              <a:ext uri="{FF2B5EF4-FFF2-40B4-BE49-F238E27FC236}">
                <a16:creationId xmlns="" xmlns:a16="http://schemas.microsoft.com/office/drawing/2014/main" id="{B7224A71-43F3-4FDD-A291-5B673A28F2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6" name="Picture 55" descr="C:\Pingpong\PINGPONG.CSTV.CZ\pics\loga\butterfly.gif">
            <a:extLst>
              <a:ext uri="{FF2B5EF4-FFF2-40B4-BE49-F238E27FC236}">
                <a16:creationId xmlns="" xmlns:a16="http://schemas.microsoft.com/office/drawing/2014/main" id="{AA4A159B-CAC6-48E9-B5FF-7ED1174CD4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57" name="Group 56">
          <a:extLst>
            <a:ext uri="{FF2B5EF4-FFF2-40B4-BE49-F238E27FC236}">
              <a16:creationId xmlns="" xmlns:a16="http://schemas.microsoft.com/office/drawing/2014/main" id="{464CAEB0-B954-4432-AA2B-75F88AFB3675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58" name="Picture 57" descr="C:\Pingpong\PINGPONG.CSTV.CZ\pics\loga\nittaku.gif">
            <a:extLst>
              <a:ext uri="{FF2B5EF4-FFF2-40B4-BE49-F238E27FC236}">
                <a16:creationId xmlns="" xmlns:a16="http://schemas.microsoft.com/office/drawing/2014/main" id="{4200F1DC-A2AC-4C68-A689-6FCDA9D1A6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9" name="Picture 58" descr="C:\Pingpong\PINGPONG.CSTV.CZ\pics\loga\butterfly.gif">
            <a:extLst>
              <a:ext uri="{FF2B5EF4-FFF2-40B4-BE49-F238E27FC236}">
                <a16:creationId xmlns="" xmlns:a16="http://schemas.microsoft.com/office/drawing/2014/main" id="{3F4CC3B2-8484-4D49-AE59-754EF5E4B0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60" name="Group 59">
          <a:extLst>
            <a:ext uri="{FF2B5EF4-FFF2-40B4-BE49-F238E27FC236}">
              <a16:creationId xmlns="" xmlns:a16="http://schemas.microsoft.com/office/drawing/2014/main" id="{E3FB4E71-E549-4591-825E-0E7CA27B9408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61" name="Picture 60" descr="C:\Pingpong\PINGPONG.CSTV.CZ\pics\loga\nittaku.gif">
            <a:extLst>
              <a:ext uri="{FF2B5EF4-FFF2-40B4-BE49-F238E27FC236}">
                <a16:creationId xmlns="" xmlns:a16="http://schemas.microsoft.com/office/drawing/2014/main" id="{BAD1836B-37F1-447A-8F93-3CBB06C008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2" name="Picture 61" descr="C:\Pingpong\PINGPONG.CSTV.CZ\pics\loga\butterfly.gif">
            <a:extLst>
              <a:ext uri="{FF2B5EF4-FFF2-40B4-BE49-F238E27FC236}">
                <a16:creationId xmlns="" xmlns:a16="http://schemas.microsoft.com/office/drawing/2014/main" id="{3E1A6596-8069-479D-AD03-7745558346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38100</xdr:colOff>
      <xdr:row>66</xdr:row>
      <xdr:rowOff>0</xdr:rowOff>
    </xdr:from>
    <xdr:to>
      <xdr:col>8</xdr:col>
      <xdr:colOff>0</xdr:colOff>
      <xdr:row>66</xdr:row>
      <xdr:rowOff>0</xdr:rowOff>
    </xdr:to>
    <xdr:grpSp>
      <xdr:nvGrpSpPr>
        <xdr:cNvPr id="63" name="Group 62">
          <a:extLst>
            <a:ext uri="{FF2B5EF4-FFF2-40B4-BE49-F238E27FC236}">
              <a16:creationId xmlns="" xmlns:a16="http://schemas.microsoft.com/office/drawing/2014/main" id="{4A0C5E8A-5B24-4FB0-ABE2-2407ED318816}"/>
            </a:ext>
          </a:extLst>
        </xdr:cNvPr>
        <xdr:cNvGrpSpPr>
          <a:grpSpLocks/>
        </xdr:cNvGrpSpPr>
      </xdr:nvGrpSpPr>
      <xdr:grpSpPr bwMode="auto">
        <a:xfrm>
          <a:off x="6752665" y="11779624"/>
          <a:ext cx="1261782" cy="0"/>
          <a:chOff x="633" y="89"/>
          <a:chExt cx="133" cy="65"/>
        </a:xfrm>
      </xdr:grpSpPr>
      <xdr:pic>
        <xdr:nvPicPr>
          <xdr:cNvPr id="64" name="Picture 63" descr="C:\Pingpong\PINGPONG.CSTV.CZ\pics\loga\nittaku.gif">
            <a:extLst>
              <a:ext uri="{FF2B5EF4-FFF2-40B4-BE49-F238E27FC236}">
                <a16:creationId xmlns="" xmlns:a16="http://schemas.microsoft.com/office/drawing/2014/main" id="{10830B9D-6381-4A7B-8309-B512CB81A4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5" name="Picture 64" descr="C:\Pingpong\PINGPONG.CSTV.CZ\pics\loga\butterfly.gif">
            <a:extLst>
              <a:ext uri="{FF2B5EF4-FFF2-40B4-BE49-F238E27FC236}">
                <a16:creationId xmlns="" xmlns:a16="http://schemas.microsoft.com/office/drawing/2014/main" id="{B781EE12-A46B-41FD-BAF6-BAA7E9C518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581025</xdr:colOff>
      <xdr:row>66</xdr:row>
      <xdr:rowOff>0</xdr:rowOff>
    </xdr:from>
    <xdr:to>
      <xdr:col>7</xdr:col>
      <xdr:colOff>1190625</xdr:colOff>
      <xdr:row>66</xdr:row>
      <xdr:rowOff>0</xdr:rowOff>
    </xdr:to>
    <xdr:pic>
      <xdr:nvPicPr>
        <xdr:cNvPr id="66" name="Picture 65" descr="C:\Pingpong\PINGPONG.CSTV.CZ\pics\loga\vulkan_long.gif">
          <a:extLst>
            <a:ext uri="{FF2B5EF4-FFF2-40B4-BE49-F238E27FC236}">
              <a16:creationId xmlns="" xmlns:a16="http://schemas.microsoft.com/office/drawing/2014/main" id="{677B5359-E714-4E71-8D2D-AFDFD88B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5810250" y="11039475"/>
          <a:ext cx="1905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1181100</xdr:colOff>
      <xdr:row>66</xdr:row>
      <xdr:rowOff>0</xdr:rowOff>
    </xdr:from>
    <xdr:to>
      <xdr:col>7</xdr:col>
      <xdr:colOff>1181100</xdr:colOff>
      <xdr:row>66</xdr:row>
      <xdr:rowOff>0</xdr:rowOff>
    </xdr:to>
    <xdr:pic>
      <xdr:nvPicPr>
        <xdr:cNvPr id="67" name="Picture 66" descr="C:\Pingpong\PINGPONG.CSTV.CZ\pics\loga\husqvarna.gif">
          <a:extLst>
            <a:ext uri="{FF2B5EF4-FFF2-40B4-BE49-F238E27FC236}">
              <a16:creationId xmlns="" xmlns:a16="http://schemas.microsoft.com/office/drawing/2014/main" id="{77B10ED5-B043-4DC3-80B4-08B135E9F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6410325" y="11039475"/>
          <a:ext cx="1295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68" name="Group 1">
          <a:extLst>
            <a:ext uri="{FF2B5EF4-FFF2-40B4-BE49-F238E27FC236}">
              <a16:creationId xmlns="" xmlns:a16="http://schemas.microsoft.com/office/drawing/2014/main" id="{59637410-FF6C-4B10-BF29-0A9378FDD97C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69" name="Picture 2" descr="C:\Pingpong\PINGPONG.CSTV.CZ\pics\loga\nittaku.gif">
            <a:extLst>
              <a:ext uri="{FF2B5EF4-FFF2-40B4-BE49-F238E27FC236}">
                <a16:creationId xmlns="" xmlns:a16="http://schemas.microsoft.com/office/drawing/2014/main" id="{CBBEB9AD-33B0-43C8-9DC7-A8426EE58D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0" name="Picture 3" descr="C:\Pingpong\PINGPONG.CSTV.CZ\pics\loga\butterfly.gif">
            <a:extLst>
              <a:ext uri="{FF2B5EF4-FFF2-40B4-BE49-F238E27FC236}">
                <a16:creationId xmlns="" xmlns:a16="http://schemas.microsoft.com/office/drawing/2014/main" id="{7E2599E4-75A1-4C8E-86CA-DB5E962ECF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71" name="Group 4">
          <a:extLst>
            <a:ext uri="{FF2B5EF4-FFF2-40B4-BE49-F238E27FC236}">
              <a16:creationId xmlns="" xmlns:a16="http://schemas.microsoft.com/office/drawing/2014/main" id="{2FA008B1-F3F5-4356-B631-DA69DA07E8FA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72" name="Picture 5" descr="C:\Pingpong\PINGPONG.CSTV.CZ\pics\loga\nittaku.gif">
            <a:extLst>
              <a:ext uri="{FF2B5EF4-FFF2-40B4-BE49-F238E27FC236}">
                <a16:creationId xmlns="" xmlns:a16="http://schemas.microsoft.com/office/drawing/2014/main" id="{8C1D18E3-10A9-4BCF-ACCE-D8D182CD15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3" name="Picture 6" descr="C:\Pingpong\PINGPONG.CSTV.CZ\pics\loga\butterfly.gif">
            <a:extLst>
              <a:ext uri="{FF2B5EF4-FFF2-40B4-BE49-F238E27FC236}">
                <a16:creationId xmlns="" xmlns:a16="http://schemas.microsoft.com/office/drawing/2014/main" id="{34EE5180-6F68-42F2-829B-19236D8EE9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74" name="Group 7">
          <a:extLst>
            <a:ext uri="{FF2B5EF4-FFF2-40B4-BE49-F238E27FC236}">
              <a16:creationId xmlns="" xmlns:a16="http://schemas.microsoft.com/office/drawing/2014/main" id="{4CA3ACA6-4FA7-4614-8DB0-F48D5A85D525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75" name="Picture 8" descr="C:\Pingpong\PINGPONG.CSTV.CZ\pics\loga\nittaku.gif">
            <a:extLst>
              <a:ext uri="{FF2B5EF4-FFF2-40B4-BE49-F238E27FC236}">
                <a16:creationId xmlns="" xmlns:a16="http://schemas.microsoft.com/office/drawing/2014/main" id="{42A6A2C7-DD8C-48A9-A69A-7328FBFC9F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6" name="Picture 9" descr="C:\Pingpong\PINGPONG.CSTV.CZ\pics\loga\butterfly.gif">
            <a:extLst>
              <a:ext uri="{FF2B5EF4-FFF2-40B4-BE49-F238E27FC236}">
                <a16:creationId xmlns="" xmlns:a16="http://schemas.microsoft.com/office/drawing/2014/main" id="{D2247FD2-6EC0-4234-B1CC-3D4FEEA849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77" name="Group 10">
          <a:extLst>
            <a:ext uri="{FF2B5EF4-FFF2-40B4-BE49-F238E27FC236}">
              <a16:creationId xmlns="" xmlns:a16="http://schemas.microsoft.com/office/drawing/2014/main" id="{0175659A-7464-4A81-B186-1B698F52412A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78" name="Picture 11" descr="C:\Pingpong\PINGPONG.CSTV.CZ\pics\loga\nittaku.gif">
            <a:extLst>
              <a:ext uri="{FF2B5EF4-FFF2-40B4-BE49-F238E27FC236}">
                <a16:creationId xmlns="" xmlns:a16="http://schemas.microsoft.com/office/drawing/2014/main" id="{4C8BCA57-C8A6-4138-8C17-E220482AE8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9" name="Picture 12" descr="C:\Pingpong\PINGPONG.CSTV.CZ\pics\loga\butterfly.gif">
            <a:extLst>
              <a:ext uri="{FF2B5EF4-FFF2-40B4-BE49-F238E27FC236}">
                <a16:creationId xmlns="" xmlns:a16="http://schemas.microsoft.com/office/drawing/2014/main" id="{0875551C-2DD3-4109-9582-68DE688BCE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80" name="Group 13">
          <a:extLst>
            <a:ext uri="{FF2B5EF4-FFF2-40B4-BE49-F238E27FC236}">
              <a16:creationId xmlns="" xmlns:a16="http://schemas.microsoft.com/office/drawing/2014/main" id="{5D400CC4-4844-441E-8DCC-24583660F418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81" name="Picture 14" descr="C:\Pingpong\PINGPONG.CSTV.CZ\pics\loga\nittaku.gif">
            <a:extLst>
              <a:ext uri="{FF2B5EF4-FFF2-40B4-BE49-F238E27FC236}">
                <a16:creationId xmlns="" xmlns:a16="http://schemas.microsoft.com/office/drawing/2014/main" id="{BDCE02A7-511D-483D-A185-29AA0D4DFF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2" name="Picture 15" descr="C:\Pingpong\PINGPONG.CSTV.CZ\pics\loga\butterfly.gif">
            <a:extLst>
              <a:ext uri="{FF2B5EF4-FFF2-40B4-BE49-F238E27FC236}">
                <a16:creationId xmlns="" xmlns:a16="http://schemas.microsoft.com/office/drawing/2014/main" id="{29788BBC-18EC-4CAD-8574-F15E548600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83" name="Group 16">
          <a:extLst>
            <a:ext uri="{FF2B5EF4-FFF2-40B4-BE49-F238E27FC236}">
              <a16:creationId xmlns="" xmlns:a16="http://schemas.microsoft.com/office/drawing/2014/main" id="{1F65277F-F444-4836-9D56-46B8202DD6F2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84" name="Picture 17" descr="C:\Pingpong\PINGPONG.CSTV.CZ\pics\loga\nittaku.gif">
            <a:extLst>
              <a:ext uri="{FF2B5EF4-FFF2-40B4-BE49-F238E27FC236}">
                <a16:creationId xmlns="" xmlns:a16="http://schemas.microsoft.com/office/drawing/2014/main" id="{360FFADB-9825-4BCC-997B-6158B05A7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5" name="Picture 18" descr="C:\Pingpong\PINGPONG.CSTV.CZ\pics\loga\butterfly.gif">
            <a:extLst>
              <a:ext uri="{FF2B5EF4-FFF2-40B4-BE49-F238E27FC236}">
                <a16:creationId xmlns="" xmlns:a16="http://schemas.microsoft.com/office/drawing/2014/main" id="{BB4DFF05-1D59-48B9-B1D1-DD055A95CB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86" name="Group 19">
          <a:extLst>
            <a:ext uri="{FF2B5EF4-FFF2-40B4-BE49-F238E27FC236}">
              <a16:creationId xmlns="" xmlns:a16="http://schemas.microsoft.com/office/drawing/2014/main" id="{A8744C78-B90B-4ED4-953E-5383EC9C66DD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87" name="Picture 20" descr="C:\Pingpong\PINGPONG.CSTV.CZ\pics\loga\nittaku.gif">
            <a:extLst>
              <a:ext uri="{FF2B5EF4-FFF2-40B4-BE49-F238E27FC236}">
                <a16:creationId xmlns="" xmlns:a16="http://schemas.microsoft.com/office/drawing/2014/main" id="{77AB0151-1B33-42ED-905B-11C67584B9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8" name="Picture 21" descr="C:\Pingpong\PINGPONG.CSTV.CZ\pics\loga\butterfly.gif">
            <a:extLst>
              <a:ext uri="{FF2B5EF4-FFF2-40B4-BE49-F238E27FC236}">
                <a16:creationId xmlns="" xmlns:a16="http://schemas.microsoft.com/office/drawing/2014/main" id="{C4EC5BB1-C9FA-4BDA-8BDD-AE62EFDF24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89" name="Group 22">
          <a:extLst>
            <a:ext uri="{FF2B5EF4-FFF2-40B4-BE49-F238E27FC236}">
              <a16:creationId xmlns="" xmlns:a16="http://schemas.microsoft.com/office/drawing/2014/main" id="{67F794ED-703E-4AED-832C-5C605302C7F3}"/>
            </a:ext>
          </a:extLst>
        </xdr:cNvPr>
        <xdr:cNvGrpSpPr>
          <a:grpSpLocks/>
        </xdr:cNvGrpSpPr>
      </xdr:nvGrpSpPr>
      <xdr:grpSpPr bwMode="auto">
        <a:xfrm>
          <a:off x="5693149" y="11779624"/>
          <a:ext cx="1021416" cy="0"/>
          <a:chOff x="633" y="89"/>
          <a:chExt cx="133" cy="65"/>
        </a:xfrm>
      </xdr:grpSpPr>
      <xdr:pic>
        <xdr:nvPicPr>
          <xdr:cNvPr id="90" name="Picture 23" descr="C:\Pingpong\PINGPONG.CSTV.CZ\pics\loga\nittaku.gif">
            <a:extLst>
              <a:ext uri="{FF2B5EF4-FFF2-40B4-BE49-F238E27FC236}">
                <a16:creationId xmlns="" xmlns:a16="http://schemas.microsoft.com/office/drawing/2014/main" id="{6BFE1CB4-AC87-4E1B-B5E6-44F9A3A8F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1" name="Picture 24" descr="C:\Pingpong\PINGPONG.CSTV.CZ\pics\loga\butterfly.gif">
            <a:extLst>
              <a:ext uri="{FF2B5EF4-FFF2-40B4-BE49-F238E27FC236}">
                <a16:creationId xmlns="" xmlns:a16="http://schemas.microsoft.com/office/drawing/2014/main" id="{D9795477-ED32-4D5E-A7C8-A8E1DD1E31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92" name="Picture 25" descr="C:\Pingpong\PINGPONG.CSTV.CZ\pics\loga\vulkan_long.gif">
          <a:extLst>
            <a:ext uri="{FF2B5EF4-FFF2-40B4-BE49-F238E27FC236}">
              <a16:creationId xmlns="" xmlns:a16="http://schemas.microsoft.com/office/drawing/2014/main" id="{87911130-96F0-470F-8FAA-2D7E63B1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5634990" y="11475720"/>
          <a:ext cx="18878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93" name="Picture 26" descr="C:\Pingpong\PINGPONG.CSTV.CZ\pics\loga\husqvarna.gif">
          <a:extLst>
            <a:ext uri="{FF2B5EF4-FFF2-40B4-BE49-F238E27FC236}">
              <a16:creationId xmlns="" xmlns:a16="http://schemas.microsoft.com/office/drawing/2014/main" id="{8A667C97-22AE-4631-B682-F8D73082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6185535" y="11475720"/>
          <a:ext cx="13315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314325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94" name="Group 27">
          <a:extLst>
            <a:ext uri="{FF2B5EF4-FFF2-40B4-BE49-F238E27FC236}">
              <a16:creationId xmlns="" xmlns:a16="http://schemas.microsoft.com/office/drawing/2014/main" id="{BA185DFD-A4D7-43E5-BFA4-ED251D7312A1}"/>
            </a:ext>
          </a:extLst>
        </xdr:cNvPr>
        <xdr:cNvGrpSpPr>
          <a:grpSpLocks/>
        </xdr:cNvGrpSpPr>
      </xdr:nvGrpSpPr>
      <xdr:grpSpPr bwMode="auto">
        <a:xfrm>
          <a:off x="5693149" y="11779624"/>
          <a:ext cx="1021416" cy="0"/>
          <a:chOff x="633" y="89"/>
          <a:chExt cx="133" cy="65"/>
        </a:xfrm>
      </xdr:grpSpPr>
      <xdr:pic>
        <xdr:nvPicPr>
          <xdr:cNvPr id="95" name="Picture 28" descr="C:\Pingpong\PINGPONG.CSTV.CZ\pics\loga\nittaku.gif">
            <a:extLst>
              <a:ext uri="{FF2B5EF4-FFF2-40B4-BE49-F238E27FC236}">
                <a16:creationId xmlns="" xmlns:a16="http://schemas.microsoft.com/office/drawing/2014/main" id="{F73C5EAC-E1D7-400C-899B-9664DFEBFD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6" name="Picture 29" descr="C:\Pingpong\PINGPONG.CSTV.CZ\pics\loga\butterfly.gif">
            <a:extLst>
              <a:ext uri="{FF2B5EF4-FFF2-40B4-BE49-F238E27FC236}">
                <a16:creationId xmlns="" xmlns:a16="http://schemas.microsoft.com/office/drawing/2014/main" id="{26EC1F88-1011-450B-8BDB-ED4440311A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781050</xdr:colOff>
      <xdr:row>66</xdr:row>
      <xdr:rowOff>0</xdr:rowOff>
    </xdr:from>
    <xdr:to>
      <xdr:col>6</xdr:col>
      <xdr:colOff>1647825</xdr:colOff>
      <xdr:row>66</xdr:row>
      <xdr:rowOff>0</xdr:rowOff>
    </xdr:to>
    <xdr:pic>
      <xdr:nvPicPr>
        <xdr:cNvPr id="97" name="Picture 30" descr="C:\Pingpong\PINGPONG.CSTV.CZ\pics\loga\vulkan_long.gif">
          <a:extLst>
            <a:ext uri="{FF2B5EF4-FFF2-40B4-BE49-F238E27FC236}">
              <a16:creationId xmlns="" xmlns:a16="http://schemas.microsoft.com/office/drawing/2014/main" id="{ED98085E-539B-485D-9996-C6325657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5634990" y="11475720"/>
          <a:ext cx="18878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1514475</xdr:colOff>
      <xdr:row>66</xdr:row>
      <xdr:rowOff>0</xdr:rowOff>
    </xdr:from>
    <xdr:to>
      <xdr:col>6</xdr:col>
      <xdr:colOff>1619250</xdr:colOff>
      <xdr:row>66</xdr:row>
      <xdr:rowOff>0</xdr:rowOff>
    </xdr:to>
    <xdr:pic>
      <xdr:nvPicPr>
        <xdr:cNvPr id="98" name="Picture 31" descr="C:\Pingpong\PINGPONG.CSTV.CZ\pics\loga\husqvarna.gif">
          <a:extLst>
            <a:ext uri="{FF2B5EF4-FFF2-40B4-BE49-F238E27FC236}">
              <a16:creationId xmlns="" xmlns:a16="http://schemas.microsoft.com/office/drawing/2014/main" id="{EA4E8FD2-8AF6-4ED4-AE97-9641A43E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6185535" y="11475720"/>
          <a:ext cx="13315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99" name="Group 32">
          <a:extLst>
            <a:ext uri="{FF2B5EF4-FFF2-40B4-BE49-F238E27FC236}">
              <a16:creationId xmlns="" xmlns:a16="http://schemas.microsoft.com/office/drawing/2014/main" id="{E94601BC-882B-42F9-A547-3CAA5F590727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00" name="Picture 33" descr="C:\Pingpong\PINGPONG.CSTV.CZ\pics\loga\nittaku.gif">
            <a:extLst>
              <a:ext uri="{FF2B5EF4-FFF2-40B4-BE49-F238E27FC236}">
                <a16:creationId xmlns="" xmlns:a16="http://schemas.microsoft.com/office/drawing/2014/main" id="{300F72D1-BA35-44F6-9974-DDFC2A8660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1" name="Picture 34" descr="C:\Pingpong\PINGPONG.CSTV.CZ\pics\loga\butterfly.gif">
            <a:extLst>
              <a:ext uri="{FF2B5EF4-FFF2-40B4-BE49-F238E27FC236}">
                <a16:creationId xmlns="" xmlns:a16="http://schemas.microsoft.com/office/drawing/2014/main" id="{DE92186F-7DB6-4029-AC8A-00CED78989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2" name="Group 35">
          <a:extLst>
            <a:ext uri="{FF2B5EF4-FFF2-40B4-BE49-F238E27FC236}">
              <a16:creationId xmlns="" xmlns:a16="http://schemas.microsoft.com/office/drawing/2014/main" id="{F011EB66-2B9A-4AF0-A8D9-84F6BEE3C096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03" name="Picture 36" descr="C:\Pingpong\PINGPONG.CSTV.CZ\pics\loga\nittaku.gif">
            <a:extLst>
              <a:ext uri="{FF2B5EF4-FFF2-40B4-BE49-F238E27FC236}">
                <a16:creationId xmlns="" xmlns:a16="http://schemas.microsoft.com/office/drawing/2014/main" id="{3A9B82E5-806E-4DAC-9472-3F47557269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4" name="Picture 37" descr="C:\Pingpong\PINGPONG.CSTV.CZ\pics\loga\butterfly.gif">
            <a:extLst>
              <a:ext uri="{FF2B5EF4-FFF2-40B4-BE49-F238E27FC236}">
                <a16:creationId xmlns="" xmlns:a16="http://schemas.microsoft.com/office/drawing/2014/main" id="{EE372F3E-1CE6-440A-85B0-E340F38E506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5" name="Group 38">
          <a:extLst>
            <a:ext uri="{FF2B5EF4-FFF2-40B4-BE49-F238E27FC236}">
              <a16:creationId xmlns="" xmlns:a16="http://schemas.microsoft.com/office/drawing/2014/main" id="{3DF757CF-FE04-4B76-893F-6870D52F3983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06" name="Picture 39" descr="C:\Pingpong\PINGPONG.CSTV.CZ\pics\loga\nittaku.gif">
            <a:extLst>
              <a:ext uri="{FF2B5EF4-FFF2-40B4-BE49-F238E27FC236}">
                <a16:creationId xmlns="" xmlns:a16="http://schemas.microsoft.com/office/drawing/2014/main" id="{4B40F477-C54B-493B-AB9C-76C3FC51DC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7" name="Picture 40" descr="C:\Pingpong\PINGPONG.CSTV.CZ\pics\loga\butterfly.gif">
            <a:extLst>
              <a:ext uri="{FF2B5EF4-FFF2-40B4-BE49-F238E27FC236}">
                <a16:creationId xmlns="" xmlns:a16="http://schemas.microsoft.com/office/drawing/2014/main" id="{87FB1482-E643-4895-8D91-F2D1923A00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08" name="Group 41">
          <a:extLst>
            <a:ext uri="{FF2B5EF4-FFF2-40B4-BE49-F238E27FC236}">
              <a16:creationId xmlns="" xmlns:a16="http://schemas.microsoft.com/office/drawing/2014/main" id="{B399E8DB-18C2-46C3-BEE2-0626846723FA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09" name="Picture 42" descr="C:\Pingpong\PINGPONG.CSTV.CZ\pics\loga\nittaku.gif">
            <a:extLst>
              <a:ext uri="{FF2B5EF4-FFF2-40B4-BE49-F238E27FC236}">
                <a16:creationId xmlns="" xmlns:a16="http://schemas.microsoft.com/office/drawing/2014/main" id="{DB368524-7561-4B60-83EB-50C1B7D0A2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0" name="Picture 43" descr="C:\Pingpong\PINGPONG.CSTV.CZ\pics\loga\butterfly.gif">
            <a:extLst>
              <a:ext uri="{FF2B5EF4-FFF2-40B4-BE49-F238E27FC236}">
                <a16:creationId xmlns="" xmlns:a16="http://schemas.microsoft.com/office/drawing/2014/main" id="{692E40DC-5179-44D8-985F-A582B722D1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11" name="Group 44">
          <a:extLst>
            <a:ext uri="{FF2B5EF4-FFF2-40B4-BE49-F238E27FC236}">
              <a16:creationId xmlns="" xmlns:a16="http://schemas.microsoft.com/office/drawing/2014/main" id="{6227B31C-EB2C-455F-9589-276829BBF6E4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12" name="Picture 45" descr="C:\Pingpong\PINGPONG.CSTV.CZ\pics\loga\nittaku.gif">
            <a:extLst>
              <a:ext uri="{FF2B5EF4-FFF2-40B4-BE49-F238E27FC236}">
                <a16:creationId xmlns="" xmlns:a16="http://schemas.microsoft.com/office/drawing/2014/main" id="{F85B39F7-7915-45F5-B69F-CCF2AE60A6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" name="Picture 46" descr="C:\Pingpong\PINGPONG.CSTV.CZ\pics\loga\butterfly.gif">
            <a:extLst>
              <a:ext uri="{FF2B5EF4-FFF2-40B4-BE49-F238E27FC236}">
                <a16:creationId xmlns="" xmlns:a16="http://schemas.microsoft.com/office/drawing/2014/main" id="{C601CB62-F36B-41A3-AFB6-57BB4C4FE9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14" name="Group 47">
          <a:extLst>
            <a:ext uri="{FF2B5EF4-FFF2-40B4-BE49-F238E27FC236}">
              <a16:creationId xmlns="" xmlns:a16="http://schemas.microsoft.com/office/drawing/2014/main" id="{3C4A9469-AE9D-40F1-9E06-67B343127164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15" name="Picture 48" descr="C:\Pingpong\PINGPONG.CSTV.CZ\pics\loga\nittaku.gif">
            <a:extLst>
              <a:ext uri="{FF2B5EF4-FFF2-40B4-BE49-F238E27FC236}">
                <a16:creationId xmlns="" xmlns:a16="http://schemas.microsoft.com/office/drawing/2014/main" id="{27B823F1-FBDE-421F-9F7E-39D398585A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6" name="Picture 49" descr="C:\Pingpong\PINGPONG.CSTV.CZ\pics\loga\butterfly.gif">
            <a:extLst>
              <a:ext uri="{FF2B5EF4-FFF2-40B4-BE49-F238E27FC236}">
                <a16:creationId xmlns="" xmlns:a16="http://schemas.microsoft.com/office/drawing/2014/main" id="{5F4A58D9-BCE5-4A02-9637-CA9EF205D3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17" name="Group 50">
          <a:extLst>
            <a:ext uri="{FF2B5EF4-FFF2-40B4-BE49-F238E27FC236}">
              <a16:creationId xmlns="" xmlns:a16="http://schemas.microsoft.com/office/drawing/2014/main" id="{66AF246E-8153-4BD4-9057-6D183F4664F6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18" name="Picture 51" descr="C:\Pingpong\PINGPONG.CSTV.CZ\pics\loga\nittaku.gif">
            <a:extLst>
              <a:ext uri="{FF2B5EF4-FFF2-40B4-BE49-F238E27FC236}">
                <a16:creationId xmlns="" xmlns:a16="http://schemas.microsoft.com/office/drawing/2014/main" id="{8D99DD90-B6D0-4D7C-A177-17FC5F57AB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9" name="Picture 52" descr="C:\Pingpong\PINGPONG.CSTV.CZ\pics\loga\butterfly.gif">
            <a:extLst>
              <a:ext uri="{FF2B5EF4-FFF2-40B4-BE49-F238E27FC236}">
                <a16:creationId xmlns="" xmlns:a16="http://schemas.microsoft.com/office/drawing/2014/main" id="{2F57A75A-1726-4D13-8420-3E1B67A65A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20" name="Group 53">
          <a:extLst>
            <a:ext uri="{FF2B5EF4-FFF2-40B4-BE49-F238E27FC236}">
              <a16:creationId xmlns="" xmlns:a16="http://schemas.microsoft.com/office/drawing/2014/main" id="{7F90BD1B-F7B1-4E51-BB13-D8B399EC5145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21" name="Picture 54" descr="C:\Pingpong\PINGPONG.CSTV.CZ\pics\loga\nittaku.gif">
            <a:extLst>
              <a:ext uri="{FF2B5EF4-FFF2-40B4-BE49-F238E27FC236}">
                <a16:creationId xmlns="" xmlns:a16="http://schemas.microsoft.com/office/drawing/2014/main" id="{AF48ECBF-8682-402A-95A1-99095684F0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2" name="Picture 55" descr="C:\Pingpong\PINGPONG.CSTV.CZ\pics\loga\butterfly.gif">
            <a:extLst>
              <a:ext uri="{FF2B5EF4-FFF2-40B4-BE49-F238E27FC236}">
                <a16:creationId xmlns="" xmlns:a16="http://schemas.microsoft.com/office/drawing/2014/main" id="{B29259D5-3E47-4C65-BD16-355DE445109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23" name="Group 56">
          <a:extLst>
            <a:ext uri="{FF2B5EF4-FFF2-40B4-BE49-F238E27FC236}">
              <a16:creationId xmlns="" xmlns:a16="http://schemas.microsoft.com/office/drawing/2014/main" id="{9C49DA92-7F13-41BD-AC66-21AC624E9574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24" name="Picture 57" descr="C:\Pingpong\PINGPONG.CSTV.CZ\pics\loga\nittaku.gif">
            <a:extLst>
              <a:ext uri="{FF2B5EF4-FFF2-40B4-BE49-F238E27FC236}">
                <a16:creationId xmlns="" xmlns:a16="http://schemas.microsoft.com/office/drawing/2014/main" id="{C0CA820C-1F6E-42A5-9F36-7F29791810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5" name="Picture 58" descr="C:\Pingpong\PINGPONG.CSTV.CZ\pics\loga\butterfly.gif">
            <a:extLst>
              <a:ext uri="{FF2B5EF4-FFF2-40B4-BE49-F238E27FC236}">
                <a16:creationId xmlns="" xmlns:a16="http://schemas.microsoft.com/office/drawing/2014/main" id="{D481B8CC-8C47-496C-9615-4D781127FC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0</xdr:colOff>
      <xdr:row>66</xdr:row>
      <xdr:rowOff>0</xdr:rowOff>
    </xdr:to>
    <xdr:grpSp>
      <xdr:nvGrpSpPr>
        <xdr:cNvPr id="126" name="Group 59">
          <a:extLst>
            <a:ext uri="{FF2B5EF4-FFF2-40B4-BE49-F238E27FC236}">
              <a16:creationId xmlns="" xmlns:a16="http://schemas.microsoft.com/office/drawing/2014/main" id="{A81D96CB-DF4E-48BF-B130-87707C021446}"/>
            </a:ext>
          </a:extLst>
        </xdr:cNvPr>
        <xdr:cNvGrpSpPr>
          <a:grpSpLocks/>
        </xdr:cNvGrpSpPr>
      </xdr:nvGrpSpPr>
      <xdr:grpSpPr bwMode="auto">
        <a:xfrm>
          <a:off x="6714565" y="11779624"/>
          <a:ext cx="0" cy="0"/>
          <a:chOff x="633" y="89"/>
          <a:chExt cx="133" cy="65"/>
        </a:xfrm>
      </xdr:grpSpPr>
      <xdr:pic>
        <xdr:nvPicPr>
          <xdr:cNvPr id="127" name="Picture 60" descr="C:\Pingpong\PINGPONG.CSTV.CZ\pics\loga\nittaku.gif">
            <a:extLst>
              <a:ext uri="{FF2B5EF4-FFF2-40B4-BE49-F238E27FC236}">
                <a16:creationId xmlns="" xmlns:a16="http://schemas.microsoft.com/office/drawing/2014/main" id="{A4A2B4C0-E599-4BE1-8689-E3F2E335C0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8" name="Picture 61" descr="C:\Pingpong\PINGPONG.CSTV.CZ\pics\loga\butterfly.gif">
            <a:extLst>
              <a:ext uri="{FF2B5EF4-FFF2-40B4-BE49-F238E27FC236}">
                <a16:creationId xmlns="" xmlns:a16="http://schemas.microsoft.com/office/drawing/2014/main" id="{D62CBF26-CF00-46FE-B14A-04E230A321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38100</xdr:colOff>
      <xdr:row>66</xdr:row>
      <xdr:rowOff>0</xdr:rowOff>
    </xdr:from>
    <xdr:to>
      <xdr:col>8</xdr:col>
      <xdr:colOff>0</xdr:colOff>
      <xdr:row>66</xdr:row>
      <xdr:rowOff>0</xdr:rowOff>
    </xdr:to>
    <xdr:grpSp>
      <xdr:nvGrpSpPr>
        <xdr:cNvPr id="129" name="Group 62">
          <a:extLst>
            <a:ext uri="{FF2B5EF4-FFF2-40B4-BE49-F238E27FC236}">
              <a16:creationId xmlns="" xmlns:a16="http://schemas.microsoft.com/office/drawing/2014/main" id="{CD78F46C-A027-4CFE-89D2-B8B7605BE308}"/>
            </a:ext>
          </a:extLst>
        </xdr:cNvPr>
        <xdr:cNvGrpSpPr>
          <a:grpSpLocks/>
        </xdr:cNvGrpSpPr>
      </xdr:nvGrpSpPr>
      <xdr:grpSpPr bwMode="auto">
        <a:xfrm>
          <a:off x="6752665" y="11779624"/>
          <a:ext cx="1261782" cy="0"/>
          <a:chOff x="633" y="89"/>
          <a:chExt cx="133" cy="65"/>
        </a:xfrm>
      </xdr:grpSpPr>
      <xdr:pic>
        <xdr:nvPicPr>
          <xdr:cNvPr id="130" name="Picture 63" descr="C:\Pingpong\PINGPONG.CSTV.CZ\pics\loga\nittaku.gif">
            <a:extLst>
              <a:ext uri="{FF2B5EF4-FFF2-40B4-BE49-F238E27FC236}">
                <a16:creationId xmlns="" xmlns:a16="http://schemas.microsoft.com/office/drawing/2014/main" id="{3E99178C-AB78-48CE-B1BF-E81BFD37A8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1" name="Picture 64" descr="C:\Pingpong\PINGPONG.CSTV.CZ\pics\loga\butterfly.gif">
            <a:extLst>
              <a:ext uri="{FF2B5EF4-FFF2-40B4-BE49-F238E27FC236}">
                <a16:creationId xmlns="" xmlns:a16="http://schemas.microsoft.com/office/drawing/2014/main" id="{54899B35-6F3B-4D76-A29C-9257243A5E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581025</xdr:colOff>
      <xdr:row>66</xdr:row>
      <xdr:rowOff>0</xdr:rowOff>
    </xdr:from>
    <xdr:to>
      <xdr:col>7</xdr:col>
      <xdr:colOff>1190625</xdr:colOff>
      <xdr:row>66</xdr:row>
      <xdr:rowOff>0</xdr:rowOff>
    </xdr:to>
    <xdr:pic>
      <xdr:nvPicPr>
        <xdr:cNvPr id="132" name="Picture 65" descr="C:\Pingpong\PINGPONG.CSTV.CZ\pics\loga\vulkan_long.gif">
          <a:extLst>
            <a:ext uri="{FF2B5EF4-FFF2-40B4-BE49-F238E27FC236}">
              <a16:creationId xmlns="" xmlns:a16="http://schemas.microsoft.com/office/drawing/2014/main" id="{C1359DDE-0EB0-4C72-95F7-DF7E2BC47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</a:blip>
        <a:srcRect/>
        <a:stretch>
          <a:fillRect/>
        </a:stretch>
      </xdr:blipFill>
      <xdr:spPr bwMode="auto">
        <a:xfrm>
          <a:off x="6768465" y="1147572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1181100</xdr:colOff>
      <xdr:row>66</xdr:row>
      <xdr:rowOff>0</xdr:rowOff>
    </xdr:from>
    <xdr:to>
      <xdr:col>7</xdr:col>
      <xdr:colOff>1181100</xdr:colOff>
      <xdr:row>66</xdr:row>
      <xdr:rowOff>0</xdr:rowOff>
    </xdr:to>
    <xdr:pic>
      <xdr:nvPicPr>
        <xdr:cNvPr id="133" name="Picture 66" descr="C:\Pingpong\PINGPONG.CSTV.CZ\pics\loga\husqvarna.gif">
          <a:extLst>
            <a:ext uri="{FF2B5EF4-FFF2-40B4-BE49-F238E27FC236}">
              <a16:creationId xmlns="" xmlns:a16="http://schemas.microsoft.com/office/drawing/2014/main" id="{C6BF0EE3-647F-4E73-9A0C-28E6BBC3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</a:blip>
        <a:srcRect/>
        <a:stretch>
          <a:fillRect/>
        </a:stretch>
      </xdr:blipFill>
      <xdr:spPr bwMode="auto">
        <a:xfrm>
          <a:off x="7368540" y="11475720"/>
          <a:ext cx="1333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57"/>
  <sheetViews>
    <sheetView tabSelected="1" topLeftCell="A13" zoomScale="174" zoomScaleNormal="174" workbookViewId="0">
      <selection activeCell="D28" sqref="D28"/>
    </sheetView>
  </sheetViews>
  <sheetFormatPr defaultColWidth="9.109375" defaultRowHeight="15.6" x14ac:dyDescent="0.3"/>
  <cols>
    <col min="1" max="1" width="5.33203125" style="57" bestFit="1" customWidth="1"/>
    <col min="2" max="2" width="18.6640625" style="50" bestFit="1" customWidth="1"/>
    <col min="3" max="3" width="15.88671875" style="50" bestFit="1" customWidth="1"/>
    <col min="4" max="5" width="19.33203125" style="50" bestFit="1" customWidth="1"/>
    <col min="6" max="6" width="30.44140625" style="50" bestFit="1" customWidth="1"/>
    <col min="7" max="7" width="11.33203125" style="50" bestFit="1" customWidth="1"/>
    <col min="8" max="8" width="15.109375" style="50" bestFit="1" customWidth="1"/>
    <col min="9" max="9" width="13.33203125" style="50" bestFit="1" customWidth="1"/>
    <col min="10" max="16384" width="9.109375" style="1"/>
  </cols>
  <sheetData>
    <row r="1" spans="1:11" s="41" customFormat="1" x14ac:dyDescent="0.3">
      <c r="A1" s="57" t="s">
        <v>0</v>
      </c>
      <c r="B1" s="47" t="s">
        <v>1</v>
      </c>
      <c r="C1" s="47" t="s">
        <v>25</v>
      </c>
      <c r="D1" s="47" t="s">
        <v>2</v>
      </c>
      <c r="E1" s="47" t="s">
        <v>26</v>
      </c>
      <c r="F1" s="58" t="s">
        <v>27</v>
      </c>
      <c r="G1" s="58" t="s">
        <v>28</v>
      </c>
      <c r="H1" s="59" t="s">
        <v>31</v>
      </c>
      <c r="I1" s="49" t="s">
        <v>32</v>
      </c>
      <c r="J1" s="46"/>
      <c r="K1" s="46"/>
    </row>
    <row r="2" spans="1:11" ht="13.5" customHeight="1" x14ac:dyDescent="0.3">
      <c r="A2" s="57">
        <v>1</v>
      </c>
      <c r="B2" s="97" t="s">
        <v>72</v>
      </c>
      <c r="C2" s="97">
        <v>2011</v>
      </c>
      <c r="D2" s="97" t="s">
        <v>71</v>
      </c>
      <c r="E2" s="63"/>
      <c r="F2" s="60" t="s">
        <v>115</v>
      </c>
      <c r="G2" s="61">
        <v>44472</v>
      </c>
      <c r="H2" s="62" t="s">
        <v>33</v>
      </c>
      <c r="I2" s="60" t="s">
        <v>116</v>
      </c>
      <c r="J2" s="46"/>
      <c r="K2" s="46"/>
    </row>
    <row r="3" spans="1:11" ht="13.5" customHeight="1" x14ac:dyDescent="0.3">
      <c r="A3" s="57">
        <v>2</v>
      </c>
      <c r="B3" s="97" t="s">
        <v>70</v>
      </c>
      <c r="C3" s="97">
        <v>2009</v>
      </c>
      <c r="D3" s="97" t="s">
        <v>71</v>
      </c>
      <c r="E3" s="63"/>
      <c r="H3" s="48"/>
      <c r="I3" s="48"/>
      <c r="J3" s="46"/>
      <c r="K3" s="46"/>
    </row>
    <row r="4" spans="1:11" ht="13.5" customHeight="1" x14ac:dyDescent="0.3">
      <c r="A4" s="57">
        <v>3</v>
      </c>
      <c r="B4" s="97" t="s">
        <v>53</v>
      </c>
      <c r="C4" s="97">
        <v>2008</v>
      </c>
      <c r="D4" s="97" t="s">
        <v>71</v>
      </c>
      <c r="E4" s="63"/>
      <c r="H4" s="48"/>
      <c r="I4" s="48"/>
      <c r="J4" s="46"/>
      <c r="K4" s="46"/>
    </row>
    <row r="5" spans="1:11" ht="13.5" customHeight="1" x14ac:dyDescent="0.3">
      <c r="A5" s="57">
        <v>4</v>
      </c>
      <c r="B5" s="97" t="s">
        <v>37</v>
      </c>
      <c r="C5" s="97">
        <v>2008</v>
      </c>
      <c r="D5" s="97" t="s">
        <v>38</v>
      </c>
      <c r="E5" s="63"/>
      <c r="H5" s="48"/>
      <c r="I5" s="48"/>
      <c r="J5" s="46"/>
      <c r="K5" s="46"/>
    </row>
    <row r="6" spans="1:11" ht="13.5" customHeight="1" x14ac:dyDescent="0.3">
      <c r="A6" s="57">
        <v>5</v>
      </c>
      <c r="B6" s="97" t="s">
        <v>34</v>
      </c>
      <c r="C6" s="97">
        <v>2007</v>
      </c>
      <c r="D6" s="97" t="s">
        <v>35</v>
      </c>
      <c r="E6" s="63"/>
      <c r="H6" s="48"/>
      <c r="I6" s="48"/>
      <c r="J6" s="46"/>
      <c r="K6" s="46"/>
    </row>
    <row r="7" spans="1:11" ht="13.5" customHeight="1" x14ac:dyDescent="0.35">
      <c r="A7" s="57">
        <v>6</v>
      </c>
      <c r="B7" s="97" t="s">
        <v>36</v>
      </c>
      <c r="C7" s="97">
        <v>2012</v>
      </c>
      <c r="D7" s="97" t="s">
        <v>35</v>
      </c>
      <c r="E7" s="63"/>
      <c r="H7" s="52"/>
      <c r="I7" s="53"/>
      <c r="J7" s="2"/>
      <c r="K7" s="2"/>
    </row>
    <row r="8" spans="1:11" ht="13.5" customHeight="1" x14ac:dyDescent="0.35">
      <c r="A8" s="57">
        <v>7</v>
      </c>
      <c r="B8" s="97" t="s">
        <v>46</v>
      </c>
      <c r="C8" s="97">
        <v>2008</v>
      </c>
      <c r="D8" s="97" t="s">
        <v>45</v>
      </c>
      <c r="E8" s="63"/>
      <c r="H8" s="52"/>
      <c r="I8" s="53"/>
      <c r="J8" s="2"/>
      <c r="K8" s="2"/>
    </row>
    <row r="9" spans="1:11" ht="13.5" customHeight="1" x14ac:dyDescent="0.35">
      <c r="A9" s="57">
        <v>8</v>
      </c>
      <c r="B9" s="97" t="s">
        <v>44</v>
      </c>
      <c r="C9" s="97">
        <v>2009</v>
      </c>
      <c r="D9" s="97" t="s">
        <v>45</v>
      </c>
      <c r="E9" s="63"/>
      <c r="H9" s="52"/>
      <c r="I9" s="53"/>
      <c r="J9" s="2"/>
      <c r="K9" s="2"/>
    </row>
    <row r="10" spans="1:11" ht="13.5" customHeight="1" x14ac:dyDescent="0.3">
      <c r="A10" s="57">
        <v>9</v>
      </c>
      <c r="B10" s="97" t="s">
        <v>117</v>
      </c>
      <c r="C10" s="97">
        <v>2007</v>
      </c>
      <c r="D10" s="97" t="s">
        <v>40</v>
      </c>
      <c r="E10" s="63"/>
    </row>
    <row r="11" spans="1:11" ht="13.5" customHeight="1" x14ac:dyDescent="0.3">
      <c r="A11" s="57">
        <v>10</v>
      </c>
      <c r="B11" s="97" t="s">
        <v>118</v>
      </c>
      <c r="C11" s="97">
        <v>2008</v>
      </c>
      <c r="D11" s="97" t="s">
        <v>40</v>
      </c>
      <c r="E11" s="63"/>
    </row>
    <row r="12" spans="1:11" ht="13.5" customHeight="1" x14ac:dyDescent="0.3">
      <c r="A12" s="57">
        <v>11</v>
      </c>
      <c r="B12" s="97" t="s">
        <v>50</v>
      </c>
      <c r="C12" s="97">
        <v>2010</v>
      </c>
      <c r="D12" s="97" t="s">
        <v>49</v>
      </c>
      <c r="E12" s="63"/>
    </row>
    <row r="13" spans="1:11" ht="13.5" customHeight="1" x14ac:dyDescent="0.3">
      <c r="A13" s="57">
        <v>12</v>
      </c>
      <c r="B13" s="97" t="s">
        <v>63</v>
      </c>
      <c r="C13" s="97">
        <v>2008</v>
      </c>
      <c r="D13" s="98" t="s">
        <v>64</v>
      </c>
      <c r="E13" s="63"/>
    </row>
    <row r="14" spans="1:11" ht="13.5" customHeight="1" x14ac:dyDescent="0.3">
      <c r="A14" s="57">
        <v>13</v>
      </c>
      <c r="B14" s="97" t="s">
        <v>57</v>
      </c>
      <c r="C14" s="97">
        <v>2008</v>
      </c>
      <c r="D14" s="97" t="s">
        <v>58</v>
      </c>
      <c r="E14" s="64"/>
    </row>
    <row r="15" spans="1:11" ht="13.5" customHeight="1" x14ac:dyDescent="0.3">
      <c r="A15" s="57">
        <v>14</v>
      </c>
      <c r="B15" s="97" t="s">
        <v>61</v>
      </c>
      <c r="C15" s="97">
        <v>2011</v>
      </c>
      <c r="D15" s="97" t="s">
        <v>58</v>
      </c>
      <c r="E15" s="65"/>
    </row>
    <row r="16" spans="1:11" ht="13.5" customHeight="1" x14ac:dyDescent="0.3">
      <c r="A16" s="57">
        <v>15</v>
      </c>
      <c r="B16" s="97" t="s">
        <v>42</v>
      </c>
      <c r="C16" s="97">
        <v>2010</v>
      </c>
      <c r="D16" s="97" t="s">
        <v>40</v>
      </c>
      <c r="E16" s="65"/>
    </row>
    <row r="17" spans="1:5" ht="13.5" customHeight="1" x14ac:dyDescent="0.3">
      <c r="A17" s="57">
        <v>16</v>
      </c>
      <c r="B17" s="97" t="s">
        <v>41</v>
      </c>
      <c r="C17" s="97">
        <v>2008</v>
      </c>
      <c r="D17" s="97" t="s">
        <v>40</v>
      </c>
      <c r="E17" s="65"/>
    </row>
    <row r="18" spans="1:5" ht="13.5" customHeight="1" x14ac:dyDescent="0.3">
      <c r="A18" s="57">
        <v>17</v>
      </c>
      <c r="B18" s="98" t="s">
        <v>119</v>
      </c>
      <c r="C18" s="98">
        <v>2007</v>
      </c>
      <c r="D18" s="98" t="s">
        <v>64</v>
      </c>
      <c r="E18" s="51"/>
    </row>
    <row r="19" spans="1:5" ht="13.5" customHeight="1" x14ac:dyDescent="0.3">
      <c r="A19" s="57">
        <v>18</v>
      </c>
      <c r="B19" s="98" t="s">
        <v>52</v>
      </c>
      <c r="C19" s="98">
        <v>2010</v>
      </c>
      <c r="D19" s="98" t="s">
        <v>49</v>
      </c>
      <c r="E19" s="51"/>
    </row>
    <row r="20" spans="1:5" ht="13.5" customHeight="1" x14ac:dyDescent="0.3">
      <c r="A20" s="57">
        <v>19</v>
      </c>
      <c r="B20" s="98" t="s">
        <v>120</v>
      </c>
      <c r="C20" s="98">
        <v>2008</v>
      </c>
      <c r="D20" s="97" t="s">
        <v>35</v>
      </c>
      <c r="E20" s="51"/>
    </row>
    <row r="21" spans="1:5" ht="13.5" customHeight="1" x14ac:dyDescent="0.3">
      <c r="A21" s="57">
        <v>20</v>
      </c>
      <c r="B21" s="98" t="s">
        <v>121</v>
      </c>
      <c r="C21" s="99">
        <v>2007</v>
      </c>
      <c r="D21" s="97" t="s">
        <v>35</v>
      </c>
      <c r="E21" s="51"/>
    </row>
    <row r="22" spans="1:5" ht="13.5" customHeight="1" x14ac:dyDescent="0.3">
      <c r="A22" s="57">
        <v>21</v>
      </c>
      <c r="B22" s="98" t="s">
        <v>122</v>
      </c>
      <c r="C22" s="100">
        <v>2009</v>
      </c>
      <c r="D22" s="97" t="s">
        <v>35</v>
      </c>
      <c r="E22" s="51"/>
    </row>
    <row r="23" spans="1:5" ht="13.5" customHeight="1" x14ac:dyDescent="0.3">
      <c r="A23" s="57">
        <v>22</v>
      </c>
      <c r="B23" s="98" t="s">
        <v>123</v>
      </c>
      <c r="C23" s="100">
        <v>2009</v>
      </c>
      <c r="D23" s="97" t="s">
        <v>35</v>
      </c>
      <c r="E23" s="51"/>
    </row>
    <row r="24" spans="1:5" ht="13.5" customHeight="1" x14ac:dyDescent="0.3">
      <c r="A24" s="57">
        <v>23</v>
      </c>
      <c r="B24" s="98" t="s">
        <v>73</v>
      </c>
      <c r="C24" s="100">
        <v>2008</v>
      </c>
      <c r="D24" s="101" t="s">
        <v>74</v>
      </c>
      <c r="E24" s="51"/>
    </row>
    <row r="25" spans="1:5" ht="13.5" customHeight="1" x14ac:dyDescent="0.3">
      <c r="A25" s="57">
        <v>24</v>
      </c>
      <c r="B25" s="98" t="s">
        <v>124</v>
      </c>
      <c r="C25" s="100">
        <v>2007</v>
      </c>
      <c r="D25" s="98" t="s">
        <v>165</v>
      </c>
      <c r="E25" s="51"/>
    </row>
    <row r="26" spans="1:5" ht="13.5" customHeight="1" x14ac:dyDescent="0.3">
      <c r="A26" s="57">
        <v>25</v>
      </c>
      <c r="B26" s="98" t="s">
        <v>125</v>
      </c>
      <c r="C26" s="100">
        <v>2010</v>
      </c>
      <c r="D26" s="98" t="s">
        <v>165</v>
      </c>
      <c r="E26" s="51"/>
    </row>
    <row r="27" spans="1:5" ht="13.5" customHeight="1" x14ac:dyDescent="0.3">
      <c r="A27" s="57">
        <v>26</v>
      </c>
      <c r="B27" s="98" t="s">
        <v>65</v>
      </c>
      <c r="C27" s="100">
        <v>2010</v>
      </c>
      <c r="D27" s="98" t="s">
        <v>165</v>
      </c>
      <c r="E27" s="51"/>
    </row>
    <row r="28" spans="1:5" ht="13.5" customHeight="1" x14ac:dyDescent="0.3">
      <c r="A28" s="57">
        <v>27</v>
      </c>
      <c r="B28" s="98" t="s">
        <v>39</v>
      </c>
      <c r="C28" s="100">
        <v>2009</v>
      </c>
      <c r="D28" s="97" t="s">
        <v>40</v>
      </c>
      <c r="E28" s="51"/>
    </row>
    <row r="29" spans="1:5" ht="13.5" customHeight="1" x14ac:dyDescent="0.3">
      <c r="A29" s="57">
        <v>28</v>
      </c>
      <c r="B29" s="98" t="s">
        <v>51</v>
      </c>
      <c r="C29" s="100">
        <v>2009</v>
      </c>
      <c r="D29" s="98" t="s">
        <v>49</v>
      </c>
      <c r="E29" s="51"/>
    </row>
    <row r="30" spans="1:5" ht="13.5" customHeight="1" x14ac:dyDescent="0.3">
      <c r="A30" s="57">
        <v>29</v>
      </c>
      <c r="B30" s="98" t="s">
        <v>60</v>
      </c>
      <c r="C30" s="99">
        <v>2009</v>
      </c>
      <c r="D30" s="98" t="s">
        <v>58</v>
      </c>
      <c r="E30" s="51"/>
    </row>
    <row r="31" spans="1:5" ht="13.5" customHeight="1" x14ac:dyDescent="0.3">
      <c r="A31" s="57">
        <v>30</v>
      </c>
      <c r="B31" s="98" t="s">
        <v>59</v>
      </c>
      <c r="C31" s="99">
        <v>2007</v>
      </c>
      <c r="D31" s="98" t="s">
        <v>58</v>
      </c>
      <c r="E31" s="51"/>
    </row>
    <row r="32" spans="1:5" ht="13.5" customHeight="1" x14ac:dyDescent="0.3">
      <c r="A32" s="57">
        <v>31</v>
      </c>
      <c r="B32" s="98" t="s">
        <v>43</v>
      </c>
      <c r="C32" s="99">
        <v>2009</v>
      </c>
      <c r="D32" s="97" t="s">
        <v>40</v>
      </c>
      <c r="E32" s="51"/>
    </row>
    <row r="33" spans="1:5" ht="13.5" customHeight="1" x14ac:dyDescent="0.3">
      <c r="A33" s="57">
        <v>32</v>
      </c>
      <c r="B33" s="98" t="s">
        <v>126</v>
      </c>
      <c r="C33" s="99">
        <v>2007</v>
      </c>
      <c r="D33" s="101" t="s">
        <v>76</v>
      </c>
      <c r="E33" s="51"/>
    </row>
    <row r="34" spans="1:5" ht="13.5" customHeight="1" x14ac:dyDescent="0.3">
      <c r="A34" s="57">
        <v>33</v>
      </c>
      <c r="B34" s="98" t="s">
        <v>67</v>
      </c>
      <c r="C34" s="99">
        <v>2008</v>
      </c>
      <c r="D34" s="101" t="s">
        <v>66</v>
      </c>
      <c r="E34" s="51"/>
    </row>
    <row r="35" spans="1:5" ht="13.5" customHeight="1" x14ac:dyDescent="0.3">
      <c r="A35" s="57">
        <v>34</v>
      </c>
      <c r="B35" s="98" t="s">
        <v>127</v>
      </c>
      <c r="C35" s="99">
        <v>2009</v>
      </c>
      <c r="D35" s="101" t="s">
        <v>66</v>
      </c>
      <c r="E35" s="51"/>
    </row>
    <row r="36" spans="1:5" ht="13.5" customHeight="1" x14ac:dyDescent="0.3">
      <c r="A36" s="57">
        <v>35</v>
      </c>
      <c r="B36" s="98" t="s">
        <v>62</v>
      </c>
      <c r="C36" s="99">
        <v>2008</v>
      </c>
      <c r="D36" s="98" t="s">
        <v>58</v>
      </c>
      <c r="E36" s="51"/>
    </row>
    <row r="37" spans="1:5" ht="13.5" customHeight="1" x14ac:dyDescent="0.3">
      <c r="A37" s="57">
        <v>36</v>
      </c>
      <c r="B37" s="98" t="s">
        <v>47</v>
      </c>
      <c r="C37" s="99">
        <v>2007</v>
      </c>
      <c r="D37" s="97" t="s">
        <v>45</v>
      </c>
      <c r="E37" s="51"/>
    </row>
    <row r="38" spans="1:5" ht="13.5" customHeight="1" x14ac:dyDescent="0.3">
      <c r="A38" s="57">
        <v>37</v>
      </c>
      <c r="B38" s="98" t="s">
        <v>128</v>
      </c>
      <c r="C38" s="99">
        <v>2009</v>
      </c>
      <c r="D38" s="97" t="s">
        <v>45</v>
      </c>
      <c r="E38" s="51"/>
    </row>
    <row r="39" spans="1:5" ht="13.5" customHeight="1" x14ac:dyDescent="0.3">
      <c r="A39" s="57">
        <v>38</v>
      </c>
      <c r="B39" s="98" t="s">
        <v>48</v>
      </c>
      <c r="C39" s="99">
        <v>2007</v>
      </c>
      <c r="D39" s="97" t="s">
        <v>45</v>
      </c>
      <c r="E39" s="51"/>
    </row>
    <row r="40" spans="1:5" ht="13.5" customHeight="1" x14ac:dyDescent="0.3">
      <c r="A40" s="57">
        <v>39</v>
      </c>
      <c r="B40" s="98" t="s">
        <v>54</v>
      </c>
      <c r="C40" s="99">
        <v>2007</v>
      </c>
      <c r="D40" s="98" t="s">
        <v>55</v>
      </c>
      <c r="E40" s="51"/>
    </row>
    <row r="41" spans="1:5" ht="13.5" customHeight="1" x14ac:dyDescent="0.3">
      <c r="A41" s="57">
        <v>40</v>
      </c>
      <c r="B41" s="98" t="s">
        <v>56</v>
      </c>
      <c r="C41" s="99">
        <v>2008</v>
      </c>
      <c r="D41" s="98" t="s">
        <v>55</v>
      </c>
      <c r="E41" s="51"/>
    </row>
    <row r="42" spans="1:5" ht="13.5" customHeight="1" x14ac:dyDescent="0.3">
      <c r="A42" s="57">
        <v>41</v>
      </c>
      <c r="B42" s="98" t="s">
        <v>129</v>
      </c>
      <c r="C42" s="99">
        <v>2009</v>
      </c>
      <c r="D42" s="101" t="s">
        <v>76</v>
      </c>
      <c r="E42" s="51"/>
    </row>
    <row r="43" spans="1:5" ht="13.5" customHeight="1" x14ac:dyDescent="0.3">
      <c r="A43" s="57">
        <v>42</v>
      </c>
      <c r="B43" s="98" t="s">
        <v>130</v>
      </c>
      <c r="C43" s="99">
        <v>2009</v>
      </c>
      <c r="D43" s="101" t="s">
        <v>76</v>
      </c>
      <c r="E43" s="51"/>
    </row>
    <row r="44" spans="1:5" ht="13.5" customHeight="1" x14ac:dyDescent="0.3">
      <c r="A44" s="57">
        <v>43</v>
      </c>
      <c r="B44" s="98" t="s">
        <v>131</v>
      </c>
      <c r="C44" s="99">
        <v>2008</v>
      </c>
      <c r="D44" s="98" t="s">
        <v>132</v>
      </c>
      <c r="E44" s="51"/>
    </row>
    <row r="45" spans="1:5" ht="13.5" customHeight="1" x14ac:dyDescent="0.3">
      <c r="A45" s="57">
        <v>44</v>
      </c>
      <c r="B45" s="98" t="s">
        <v>69</v>
      </c>
      <c r="C45" s="99">
        <v>2008</v>
      </c>
      <c r="D45" s="98" t="s">
        <v>68</v>
      </c>
      <c r="E45" s="51"/>
    </row>
    <row r="46" spans="1:5" ht="13.5" customHeight="1" x14ac:dyDescent="0.3">
      <c r="A46" s="57">
        <v>45</v>
      </c>
      <c r="B46" s="68"/>
      <c r="C46" s="70"/>
      <c r="D46" s="69"/>
      <c r="E46" s="51"/>
    </row>
    <row r="47" spans="1:5" ht="13.5" customHeight="1" x14ac:dyDescent="0.3">
      <c r="A47" s="57">
        <v>46</v>
      </c>
      <c r="B47" s="68"/>
      <c r="C47" s="70"/>
      <c r="D47" s="69"/>
      <c r="E47" s="51"/>
    </row>
    <row r="48" spans="1:5" ht="13.5" customHeight="1" x14ac:dyDescent="0.3">
      <c r="A48" s="57">
        <v>47</v>
      </c>
      <c r="B48" s="68"/>
      <c r="C48" s="70"/>
      <c r="D48" s="69"/>
      <c r="E48" s="51"/>
    </row>
    <row r="49" spans="1:5" ht="13.5" customHeight="1" x14ac:dyDescent="0.3">
      <c r="A49" s="57">
        <v>48</v>
      </c>
      <c r="B49" s="68"/>
      <c r="C49" s="70"/>
      <c r="D49" s="69"/>
      <c r="E49" s="51"/>
    </row>
    <row r="50" spans="1:5" ht="13.5" customHeight="1" x14ac:dyDescent="0.3">
      <c r="A50" s="57">
        <v>49</v>
      </c>
      <c r="B50" s="68"/>
      <c r="C50" s="70"/>
      <c r="D50" s="69"/>
      <c r="E50" s="51"/>
    </row>
    <row r="51" spans="1:5" ht="13.5" customHeight="1" x14ac:dyDescent="0.3">
      <c r="A51" s="57">
        <v>50</v>
      </c>
      <c r="B51" s="68"/>
      <c r="C51" s="70"/>
      <c r="D51" s="71"/>
      <c r="E51" s="51"/>
    </row>
    <row r="52" spans="1:5" ht="13.5" customHeight="1" x14ac:dyDescent="0.3">
      <c r="A52" s="57">
        <v>51</v>
      </c>
      <c r="B52" s="68"/>
      <c r="C52" s="70"/>
      <c r="D52" s="71"/>
      <c r="E52" s="51"/>
    </row>
    <row r="53" spans="1:5" ht="13.5" customHeight="1" x14ac:dyDescent="0.3">
      <c r="A53" s="57">
        <v>52</v>
      </c>
      <c r="B53" s="68"/>
      <c r="C53" s="70"/>
      <c r="D53" s="71"/>
      <c r="E53" s="51"/>
    </row>
    <row r="54" spans="1:5" ht="13.5" customHeight="1" x14ac:dyDescent="0.3">
      <c r="A54" s="57">
        <v>53</v>
      </c>
      <c r="B54" s="68"/>
      <c r="C54" s="70"/>
      <c r="D54" s="72"/>
      <c r="E54" s="51"/>
    </row>
    <row r="55" spans="1:5" ht="13.5" customHeight="1" x14ac:dyDescent="0.3">
      <c r="A55" s="57">
        <v>54</v>
      </c>
      <c r="B55" s="68"/>
      <c r="C55" s="70"/>
      <c r="D55" s="72"/>
      <c r="E55" s="51"/>
    </row>
    <row r="56" spans="1:5" ht="13.5" customHeight="1" x14ac:dyDescent="0.3">
      <c r="A56" s="57">
        <v>55</v>
      </c>
      <c r="B56" s="68"/>
      <c r="C56" s="70"/>
      <c r="D56" s="72"/>
      <c r="E56" s="51"/>
    </row>
    <row r="57" spans="1:5" ht="13.5" customHeight="1" x14ac:dyDescent="0.3">
      <c r="A57" s="57">
        <v>56</v>
      </c>
      <c r="B57" s="68"/>
      <c r="C57" s="70"/>
      <c r="D57" s="71"/>
      <c r="E57" s="51"/>
    </row>
    <row r="58" spans="1:5" ht="13.5" customHeight="1" x14ac:dyDescent="0.3">
      <c r="A58" s="57">
        <v>57</v>
      </c>
      <c r="B58" s="68"/>
      <c r="C58" s="70"/>
      <c r="D58" s="71"/>
      <c r="E58" s="51"/>
    </row>
    <row r="59" spans="1:5" ht="13.5" customHeight="1" x14ac:dyDescent="0.3">
      <c r="A59" s="57">
        <v>58</v>
      </c>
      <c r="B59" s="68"/>
      <c r="C59" s="70"/>
      <c r="D59" s="71"/>
      <c r="E59" s="51"/>
    </row>
    <row r="60" spans="1:5" ht="13.5" customHeight="1" x14ac:dyDescent="0.3">
      <c r="A60" s="57">
        <v>59</v>
      </c>
      <c r="B60" s="68"/>
      <c r="C60" s="70"/>
      <c r="D60" s="71"/>
      <c r="E60" s="51"/>
    </row>
    <row r="61" spans="1:5" ht="13.5" customHeight="1" x14ac:dyDescent="0.3">
      <c r="A61" s="57">
        <v>60</v>
      </c>
      <c r="B61" s="68"/>
      <c r="C61" s="70"/>
      <c r="D61" s="71"/>
      <c r="E61" s="51"/>
    </row>
    <row r="62" spans="1:5" ht="13.5" customHeight="1" x14ac:dyDescent="0.3">
      <c r="A62" s="57">
        <v>61</v>
      </c>
      <c r="B62" s="68"/>
      <c r="C62" s="70"/>
      <c r="D62" s="71"/>
      <c r="E62" s="51"/>
    </row>
    <row r="63" spans="1:5" ht="13.5" customHeight="1" x14ac:dyDescent="0.3">
      <c r="A63" s="57">
        <v>62</v>
      </c>
      <c r="B63" s="68"/>
      <c r="C63" s="70"/>
      <c r="D63" s="71"/>
      <c r="E63" s="51"/>
    </row>
    <row r="64" spans="1:5" ht="13.5" customHeight="1" x14ac:dyDescent="0.3">
      <c r="A64" s="57">
        <v>63</v>
      </c>
      <c r="B64" s="68"/>
      <c r="C64" s="70"/>
      <c r="D64" s="71"/>
      <c r="E64" s="51"/>
    </row>
    <row r="65" spans="1:5" ht="13.5" customHeight="1" x14ac:dyDescent="0.3">
      <c r="A65" s="57">
        <v>64</v>
      </c>
      <c r="B65" s="68"/>
      <c r="C65" s="70"/>
      <c r="D65" s="71"/>
      <c r="E65" s="51"/>
    </row>
    <row r="66" spans="1:5" ht="13.5" customHeight="1" x14ac:dyDescent="0.3">
      <c r="A66" s="57">
        <v>65</v>
      </c>
      <c r="B66" s="68"/>
      <c r="C66" s="70"/>
      <c r="D66" s="71"/>
      <c r="E66" s="51"/>
    </row>
    <row r="67" spans="1:5" ht="13.5" customHeight="1" x14ac:dyDescent="0.3">
      <c r="A67" s="57">
        <v>66</v>
      </c>
      <c r="B67" s="68"/>
      <c r="C67" s="70"/>
      <c r="D67" s="71"/>
      <c r="E67" s="51"/>
    </row>
    <row r="68" spans="1:5" ht="13.5" customHeight="1" x14ac:dyDescent="0.3">
      <c r="A68" s="57">
        <v>67</v>
      </c>
      <c r="B68" s="68"/>
      <c r="C68" s="70"/>
      <c r="D68" s="71"/>
      <c r="E68" s="51"/>
    </row>
    <row r="69" spans="1:5" ht="13.5" customHeight="1" x14ac:dyDescent="0.3">
      <c r="A69" s="57">
        <v>68</v>
      </c>
      <c r="B69" s="68"/>
      <c r="C69" s="70"/>
      <c r="D69" s="71"/>
      <c r="E69" s="51"/>
    </row>
    <row r="70" spans="1:5" ht="13.5" customHeight="1" x14ac:dyDescent="0.3">
      <c r="A70" s="57">
        <v>69</v>
      </c>
      <c r="B70" s="68"/>
      <c r="C70" s="70"/>
      <c r="D70" s="71"/>
      <c r="E70" s="51"/>
    </row>
    <row r="71" spans="1:5" ht="13.5" customHeight="1" x14ac:dyDescent="0.3">
      <c r="A71" s="57">
        <v>70</v>
      </c>
      <c r="D71" s="54"/>
      <c r="E71" s="51"/>
    </row>
    <row r="72" spans="1:5" ht="13.5" customHeight="1" x14ac:dyDescent="0.3">
      <c r="A72" s="57">
        <v>71</v>
      </c>
      <c r="D72" s="54"/>
      <c r="E72" s="51"/>
    </row>
    <row r="73" spans="1:5" ht="13.5" customHeight="1" x14ac:dyDescent="0.3">
      <c r="A73" s="57">
        <v>72</v>
      </c>
      <c r="D73" s="54"/>
      <c r="E73" s="51"/>
    </row>
    <row r="74" spans="1:5" ht="13.5" customHeight="1" x14ac:dyDescent="0.3">
      <c r="A74" s="57">
        <v>73</v>
      </c>
      <c r="D74" s="54"/>
      <c r="E74" s="51"/>
    </row>
    <row r="75" spans="1:5" ht="13.5" customHeight="1" x14ac:dyDescent="0.3">
      <c r="A75" s="57">
        <v>74</v>
      </c>
      <c r="D75" s="55"/>
      <c r="E75" s="51"/>
    </row>
    <row r="76" spans="1:5" ht="13.5" customHeight="1" x14ac:dyDescent="0.3">
      <c r="A76" s="57">
        <v>75</v>
      </c>
      <c r="D76" s="54"/>
      <c r="E76" s="51"/>
    </row>
    <row r="77" spans="1:5" ht="13.5" customHeight="1" x14ac:dyDescent="0.3">
      <c r="A77" s="57">
        <v>76</v>
      </c>
      <c r="D77" s="54"/>
      <c r="E77" s="51"/>
    </row>
    <row r="78" spans="1:5" ht="13.5" customHeight="1" x14ac:dyDescent="0.3">
      <c r="A78" s="57">
        <v>77</v>
      </c>
      <c r="D78" s="54"/>
      <c r="E78" s="51"/>
    </row>
    <row r="79" spans="1:5" ht="13.5" customHeight="1" x14ac:dyDescent="0.3">
      <c r="A79" s="57">
        <v>78</v>
      </c>
      <c r="D79" s="54"/>
      <c r="E79" s="51"/>
    </row>
    <row r="80" spans="1:5" ht="13.5" customHeight="1" x14ac:dyDescent="0.3">
      <c r="A80" s="57">
        <v>79</v>
      </c>
      <c r="D80" s="54"/>
      <c r="E80" s="51"/>
    </row>
    <row r="81" spans="1:5" ht="13.5" customHeight="1" x14ac:dyDescent="0.3">
      <c r="A81" s="57">
        <v>80</v>
      </c>
      <c r="B81" s="51"/>
      <c r="C81" s="51"/>
      <c r="D81" s="54"/>
      <c r="E81" s="51"/>
    </row>
    <row r="82" spans="1:5" ht="13.5" customHeight="1" x14ac:dyDescent="0.3">
      <c r="A82" s="57">
        <v>81</v>
      </c>
      <c r="D82" s="54"/>
      <c r="E82" s="51"/>
    </row>
    <row r="83" spans="1:5" ht="13.5" customHeight="1" x14ac:dyDescent="0.3">
      <c r="A83" s="57">
        <v>82</v>
      </c>
      <c r="D83" s="54"/>
      <c r="E83" s="51"/>
    </row>
    <row r="84" spans="1:5" ht="13.5" customHeight="1" x14ac:dyDescent="0.3">
      <c r="A84" s="57">
        <v>83</v>
      </c>
      <c r="D84" s="54"/>
      <c r="E84" s="51"/>
    </row>
    <row r="85" spans="1:5" ht="13.5" customHeight="1" x14ac:dyDescent="0.3">
      <c r="A85" s="57">
        <v>84</v>
      </c>
      <c r="D85" s="54"/>
      <c r="E85" s="51"/>
    </row>
    <row r="86" spans="1:5" ht="13.5" customHeight="1" x14ac:dyDescent="0.3">
      <c r="A86" s="57">
        <v>85</v>
      </c>
      <c r="D86" s="54"/>
      <c r="E86" s="51"/>
    </row>
    <row r="87" spans="1:5" ht="13.5" customHeight="1" x14ac:dyDescent="0.3">
      <c r="A87" s="57">
        <v>86</v>
      </c>
      <c r="D87" s="54"/>
      <c r="E87" s="51"/>
    </row>
    <row r="88" spans="1:5" ht="13.5" customHeight="1" x14ac:dyDescent="0.3">
      <c r="A88" s="57">
        <v>87</v>
      </c>
      <c r="D88" s="54"/>
      <c r="E88" s="51"/>
    </row>
    <row r="89" spans="1:5" ht="13.5" customHeight="1" x14ac:dyDescent="0.3">
      <c r="A89" s="57">
        <v>88</v>
      </c>
      <c r="D89" s="54"/>
      <c r="E89" s="51"/>
    </row>
    <row r="90" spans="1:5" ht="13.5" customHeight="1" x14ac:dyDescent="0.3">
      <c r="A90" s="57">
        <v>89</v>
      </c>
      <c r="D90" s="54"/>
      <c r="E90" s="51"/>
    </row>
    <row r="91" spans="1:5" ht="13.5" customHeight="1" x14ac:dyDescent="0.3">
      <c r="A91" s="57">
        <v>90</v>
      </c>
      <c r="D91" s="54"/>
      <c r="E91" s="51"/>
    </row>
    <row r="92" spans="1:5" ht="13.5" customHeight="1" x14ac:dyDescent="0.3">
      <c r="A92" s="57">
        <v>91</v>
      </c>
      <c r="D92" s="54"/>
      <c r="E92" s="51"/>
    </row>
    <row r="93" spans="1:5" ht="13.5" customHeight="1" x14ac:dyDescent="0.3">
      <c r="A93" s="57">
        <v>92</v>
      </c>
      <c r="D93" s="54"/>
      <c r="E93" s="51"/>
    </row>
    <row r="94" spans="1:5" ht="13.5" customHeight="1" x14ac:dyDescent="0.3">
      <c r="A94" s="57">
        <v>93</v>
      </c>
      <c r="D94" s="54"/>
      <c r="E94" s="51"/>
    </row>
    <row r="95" spans="1:5" ht="13.5" customHeight="1" x14ac:dyDescent="0.3">
      <c r="A95" s="57">
        <v>94</v>
      </c>
      <c r="D95" s="54"/>
      <c r="E95" s="51"/>
    </row>
    <row r="96" spans="1:5" ht="13.5" customHeight="1" x14ac:dyDescent="0.3">
      <c r="A96" s="57">
        <v>95</v>
      </c>
      <c r="D96" s="54"/>
      <c r="E96" s="51"/>
    </row>
    <row r="97" spans="1:5" ht="13.5" customHeight="1" x14ac:dyDescent="0.3">
      <c r="A97" s="57">
        <v>96</v>
      </c>
      <c r="D97" s="54"/>
      <c r="E97" s="51"/>
    </row>
    <row r="98" spans="1:5" ht="13.5" customHeight="1" x14ac:dyDescent="0.3">
      <c r="A98" s="57">
        <v>97</v>
      </c>
      <c r="D98" s="54"/>
      <c r="E98" s="51"/>
    </row>
    <row r="99" spans="1:5" ht="13.5" customHeight="1" x14ac:dyDescent="0.3">
      <c r="A99" s="57">
        <v>98</v>
      </c>
      <c r="D99" s="54"/>
      <c r="E99" s="51"/>
    </row>
    <row r="100" spans="1:5" ht="13.5" customHeight="1" x14ac:dyDescent="0.3">
      <c r="A100" s="57">
        <v>99</v>
      </c>
      <c r="D100" s="54"/>
      <c r="E100" s="51"/>
    </row>
    <row r="101" spans="1:5" ht="13.5" customHeight="1" x14ac:dyDescent="0.3">
      <c r="A101" s="57">
        <v>100</v>
      </c>
      <c r="D101" s="54"/>
      <c r="E101" s="51"/>
    </row>
    <row r="102" spans="1:5" ht="13.5" customHeight="1" x14ac:dyDescent="0.3">
      <c r="A102" s="57">
        <v>101</v>
      </c>
      <c r="D102" s="54"/>
      <c r="E102" s="51"/>
    </row>
    <row r="103" spans="1:5" ht="13.5" customHeight="1" x14ac:dyDescent="0.3">
      <c r="A103" s="57">
        <v>102</v>
      </c>
      <c r="D103" s="54"/>
      <c r="E103" s="51"/>
    </row>
    <row r="104" spans="1:5" ht="13.5" customHeight="1" x14ac:dyDescent="0.3">
      <c r="A104" s="57">
        <v>103</v>
      </c>
      <c r="D104" s="54"/>
      <c r="E104" s="51"/>
    </row>
    <row r="105" spans="1:5" ht="13.5" customHeight="1" x14ac:dyDescent="0.3">
      <c r="A105" s="57">
        <v>104</v>
      </c>
      <c r="D105" s="54"/>
      <c r="E105" s="51"/>
    </row>
    <row r="106" spans="1:5" ht="13.5" customHeight="1" x14ac:dyDescent="0.3">
      <c r="A106" s="57">
        <v>105</v>
      </c>
      <c r="D106" s="54"/>
      <c r="E106" s="51"/>
    </row>
    <row r="107" spans="1:5" ht="13.5" customHeight="1" x14ac:dyDescent="0.3">
      <c r="A107" s="57">
        <v>106</v>
      </c>
      <c r="D107" s="54"/>
      <c r="E107" s="51"/>
    </row>
    <row r="108" spans="1:5" ht="13.5" customHeight="1" x14ac:dyDescent="0.3">
      <c r="A108" s="57">
        <v>107</v>
      </c>
      <c r="D108" s="54"/>
      <c r="E108" s="51"/>
    </row>
    <row r="109" spans="1:5" ht="13.5" customHeight="1" x14ac:dyDescent="0.3">
      <c r="A109" s="57">
        <v>108</v>
      </c>
      <c r="D109" s="54"/>
      <c r="E109" s="51"/>
    </row>
    <row r="110" spans="1:5" ht="13.5" customHeight="1" x14ac:dyDescent="0.3">
      <c r="A110" s="57">
        <v>109</v>
      </c>
      <c r="D110" s="54"/>
      <c r="E110" s="51"/>
    </row>
    <row r="111" spans="1:5" ht="13.5" customHeight="1" x14ac:dyDescent="0.3">
      <c r="A111" s="57">
        <v>110</v>
      </c>
      <c r="D111" s="54"/>
      <c r="E111" s="51"/>
    </row>
    <row r="112" spans="1:5" ht="13.5" customHeight="1" x14ac:dyDescent="0.3">
      <c r="A112" s="57">
        <v>111</v>
      </c>
      <c r="D112" s="54"/>
      <c r="E112" s="51"/>
    </row>
    <row r="113" spans="1:5" ht="13.5" customHeight="1" x14ac:dyDescent="0.3">
      <c r="A113" s="57">
        <v>112</v>
      </c>
      <c r="D113" s="54"/>
      <c r="E113" s="51"/>
    </row>
    <row r="114" spans="1:5" ht="13.5" customHeight="1" x14ac:dyDescent="0.3">
      <c r="A114" s="57">
        <v>113</v>
      </c>
      <c r="D114" s="54"/>
      <c r="E114" s="51"/>
    </row>
    <row r="115" spans="1:5" ht="13.5" customHeight="1" x14ac:dyDescent="0.3">
      <c r="A115" s="57">
        <v>114</v>
      </c>
      <c r="D115" s="54"/>
      <c r="E115" s="51"/>
    </row>
    <row r="116" spans="1:5" ht="13.5" customHeight="1" x14ac:dyDescent="0.3">
      <c r="A116" s="57">
        <v>115</v>
      </c>
      <c r="D116" s="54"/>
      <c r="E116" s="51"/>
    </row>
    <row r="117" spans="1:5" ht="13.5" customHeight="1" x14ac:dyDescent="0.3">
      <c r="A117" s="57">
        <v>116</v>
      </c>
      <c r="D117" s="54"/>
      <c r="E117" s="51"/>
    </row>
    <row r="118" spans="1:5" ht="13.5" customHeight="1" x14ac:dyDescent="0.3">
      <c r="A118" s="57">
        <v>117</v>
      </c>
      <c r="D118" s="54"/>
      <c r="E118" s="51"/>
    </row>
    <row r="119" spans="1:5" ht="13.5" customHeight="1" x14ac:dyDescent="0.3">
      <c r="A119" s="57">
        <v>118</v>
      </c>
      <c r="D119" s="54"/>
      <c r="E119" s="51"/>
    </row>
    <row r="120" spans="1:5" ht="13.5" customHeight="1" x14ac:dyDescent="0.3">
      <c r="A120" s="57">
        <v>119</v>
      </c>
      <c r="D120" s="54"/>
      <c r="E120" s="51"/>
    </row>
    <row r="121" spans="1:5" ht="13.5" customHeight="1" x14ac:dyDescent="0.3">
      <c r="A121" s="57">
        <v>120</v>
      </c>
      <c r="D121" s="54"/>
      <c r="E121" s="51"/>
    </row>
    <row r="122" spans="1:5" ht="13.5" customHeight="1" x14ac:dyDescent="0.3">
      <c r="A122" s="57">
        <v>121</v>
      </c>
      <c r="D122" s="54"/>
      <c r="E122" s="51"/>
    </row>
    <row r="123" spans="1:5" ht="13.5" customHeight="1" x14ac:dyDescent="0.3">
      <c r="A123" s="57">
        <v>122</v>
      </c>
      <c r="D123" s="54"/>
      <c r="E123" s="51"/>
    </row>
    <row r="124" spans="1:5" ht="13.5" customHeight="1" x14ac:dyDescent="0.3">
      <c r="A124" s="57">
        <v>123</v>
      </c>
      <c r="D124" s="54"/>
      <c r="E124" s="51"/>
    </row>
    <row r="125" spans="1:5" ht="13.5" customHeight="1" x14ac:dyDescent="0.3">
      <c r="A125" s="57">
        <v>124</v>
      </c>
      <c r="D125" s="54"/>
      <c r="E125" s="51"/>
    </row>
    <row r="126" spans="1:5" ht="13.5" customHeight="1" x14ac:dyDescent="0.3">
      <c r="A126" s="57">
        <v>125</v>
      </c>
      <c r="D126" s="54"/>
      <c r="E126" s="51"/>
    </row>
    <row r="127" spans="1:5" ht="13.5" customHeight="1" x14ac:dyDescent="0.3">
      <c r="A127" s="57">
        <v>126</v>
      </c>
      <c r="D127" s="54"/>
      <c r="E127" s="51"/>
    </row>
    <row r="128" spans="1:5" ht="13.5" customHeight="1" x14ac:dyDescent="0.3">
      <c r="A128" s="57">
        <v>127</v>
      </c>
      <c r="D128" s="54"/>
      <c r="E128" s="51"/>
    </row>
    <row r="129" spans="1:5" ht="13.5" customHeight="1" x14ac:dyDescent="0.3">
      <c r="A129" s="57">
        <v>128</v>
      </c>
      <c r="D129" s="54"/>
      <c r="E129" s="51"/>
    </row>
    <row r="130" spans="1:5" ht="10.5" customHeight="1" x14ac:dyDescent="0.3">
      <c r="A130" s="57">
        <v>129</v>
      </c>
      <c r="D130" s="54"/>
      <c r="E130" s="51"/>
    </row>
    <row r="131" spans="1:5" ht="10.5" customHeight="1" x14ac:dyDescent="0.3">
      <c r="A131" s="57">
        <v>130</v>
      </c>
      <c r="D131" s="54"/>
      <c r="E131" s="51"/>
    </row>
    <row r="132" spans="1:5" ht="10.5" customHeight="1" x14ac:dyDescent="0.3">
      <c r="A132" s="57">
        <v>131</v>
      </c>
      <c r="D132" s="54"/>
      <c r="E132" s="51"/>
    </row>
    <row r="133" spans="1:5" ht="10.5" customHeight="1" x14ac:dyDescent="0.3">
      <c r="A133" s="57">
        <v>132</v>
      </c>
      <c r="D133" s="54"/>
      <c r="E133" s="51"/>
    </row>
    <row r="134" spans="1:5" ht="10.5" customHeight="1" x14ac:dyDescent="0.3">
      <c r="A134" s="57">
        <v>133</v>
      </c>
      <c r="D134" s="54"/>
      <c r="E134" s="51"/>
    </row>
    <row r="135" spans="1:5" ht="10.5" customHeight="1" x14ac:dyDescent="0.3">
      <c r="A135" s="57">
        <v>134</v>
      </c>
      <c r="D135" s="54"/>
      <c r="E135" s="51"/>
    </row>
    <row r="136" spans="1:5" ht="10.5" customHeight="1" x14ac:dyDescent="0.3">
      <c r="A136" s="57">
        <v>135</v>
      </c>
      <c r="D136" s="54"/>
      <c r="E136" s="51"/>
    </row>
    <row r="137" spans="1:5" ht="10.5" customHeight="1" x14ac:dyDescent="0.3">
      <c r="A137" s="57">
        <v>136</v>
      </c>
      <c r="D137" s="54"/>
      <c r="E137" s="51"/>
    </row>
    <row r="138" spans="1:5" ht="10.5" customHeight="1" x14ac:dyDescent="0.3">
      <c r="A138" s="57">
        <v>137</v>
      </c>
      <c r="D138" s="54"/>
      <c r="E138" s="51"/>
    </row>
    <row r="139" spans="1:5" ht="10.5" customHeight="1" x14ac:dyDescent="0.3">
      <c r="A139" s="57">
        <v>138</v>
      </c>
      <c r="D139" s="54"/>
      <c r="E139" s="51"/>
    </row>
    <row r="140" spans="1:5" ht="10.5" customHeight="1" x14ac:dyDescent="0.3">
      <c r="A140" s="57">
        <v>139</v>
      </c>
      <c r="B140" s="56"/>
      <c r="D140" s="54"/>
      <c r="E140" s="51"/>
    </row>
    <row r="141" spans="1:5" ht="10.5" customHeight="1" x14ac:dyDescent="0.3">
      <c r="A141" s="57">
        <v>140</v>
      </c>
      <c r="B141" s="56"/>
      <c r="D141" s="54"/>
      <c r="E141" s="51"/>
    </row>
    <row r="142" spans="1:5" ht="10.5" customHeight="1" x14ac:dyDescent="0.3">
      <c r="A142" s="57">
        <v>141</v>
      </c>
      <c r="B142" s="56"/>
      <c r="D142" s="54"/>
      <c r="E142" s="51"/>
    </row>
    <row r="143" spans="1:5" ht="10.5" customHeight="1" x14ac:dyDescent="0.3">
      <c r="A143" s="57">
        <v>142</v>
      </c>
      <c r="B143" s="56"/>
      <c r="D143" s="54"/>
      <c r="E143" s="51"/>
    </row>
    <row r="144" spans="1:5" ht="10.5" customHeight="1" x14ac:dyDescent="0.3">
      <c r="A144" s="57">
        <v>143</v>
      </c>
      <c r="B144" s="56"/>
      <c r="D144" s="54"/>
      <c r="E144" s="51"/>
    </row>
    <row r="145" spans="1:5" ht="10.5" customHeight="1" x14ac:dyDescent="0.3">
      <c r="A145" s="57">
        <v>144</v>
      </c>
      <c r="B145" s="56"/>
      <c r="D145" s="54"/>
      <c r="E145" s="51"/>
    </row>
    <row r="146" spans="1:5" ht="10.5" customHeight="1" x14ac:dyDescent="0.3">
      <c r="A146" s="57">
        <v>145</v>
      </c>
      <c r="B146" s="56"/>
      <c r="C146" s="51"/>
      <c r="D146" s="55"/>
      <c r="E146" s="51"/>
    </row>
    <row r="147" spans="1:5" ht="10.5" customHeight="1" x14ac:dyDescent="0.3">
      <c r="A147" s="57">
        <v>146</v>
      </c>
      <c r="B147" s="56"/>
      <c r="C147" s="51"/>
      <c r="D147" s="55"/>
      <c r="E147" s="51"/>
    </row>
    <row r="148" spans="1:5" ht="10.5" customHeight="1" x14ac:dyDescent="0.3">
      <c r="A148" s="57">
        <v>147</v>
      </c>
      <c r="B148" s="56"/>
      <c r="D148" s="54"/>
      <c r="E148" s="51"/>
    </row>
    <row r="149" spans="1:5" ht="10.5" customHeight="1" x14ac:dyDescent="0.3">
      <c r="A149" s="57">
        <v>148</v>
      </c>
      <c r="B149" s="56"/>
      <c r="C149" s="51"/>
      <c r="D149" s="54"/>
      <c r="E149" s="51"/>
    </row>
    <row r="150" spans="1:5" ht="10.5" customHeight="1" x14ac:dyDescent="0.3">
      <c r="A150" s="57">
        <v>149</v>
      </c>
      <c r="B150" s="56"/>
      <c r="E150" s="51"/>
    </row>
    <row r="151" spans="1:5" ht="10.5" customHeight="1" x14ac:dyDescent="0.3">
      <c r="A151" s="57">
        <v>150</v>
      </c>
      <c r="B151" s="56"/>
      <c r="E151" s="51"/>
    </row>
    <row r="152" spans="1:5" ht="10.5" customHeight="1" x14ac:dyDescent="0.3">
      <c r="A152" s="57">
        <v>151</v>
      </c>
      <c r="B152" s="56"/>
      <c r="E152" s="51"/>
    </row>
    <row r="153" spans="1:5" ht="10.5" customHeight="1" x14ac:dyDescent="0.3">
      <c r="A153" s="57">
        <v>152</v>
      </c>
      <c r="B153" s="56"/>
      <c r="E153" s="51"/>
    </row>
    <row r="154" spans="1:5" ht="10.5" customHeight="1" x14ac:dyDescent="0.3">
      <c r="A154" s="57">
        <v>153</v>
      </c>
      <c r="B154" s="56"/>
      <c r="E154" s="51"/>
    </row>
    <row r="155" spans="1:5" ht="10.5" customHeight="1" x14ac:dyDescent="0.3">
      <c r="A155" s="57">
        <v>154</v>
      </c>
      <c r="B155" s="56"/>
      <c r="E155" s="51"/>
    </row>
    <row r="156" spans="1:5" ht="10.5" customHeight="1" x14ac:dyDescent="0.3">
      <c r="A156" s="57">
        <v>155</v>
      </c>
      <c r="B156" s="56"/>
      <c r="E156" s="51"/>
    </row>
    <row r="157" spans="1:5" ht="10.5" customHeight="1" x14ac:dyDescent="0.3">
      <c r="A157" s="57">
        <v>156</v>
      </c>
      <c r="B157" s="56"/>
      <c r="E157" s="51"/>
    </row>
    <row r="158" spans="1:5" ht="10.5" customHeight="1" x14ac:dyDescent="0.3">
      <c r="A158" s="57">
        <v>157</v>
      </c>
      <c r="B158" s="56"/>
      <c r="E158" s="51"/>
    </row>
    <row r="159" spans="1:5" ht="10.5" customHeight="1" x14ac:dyDescent="0.3">
      <c r="A159" s="57">
        <v>158</v>
      </c>
      <c r="B159" s="56"/>
      <c r="E159" s="51"/>
    </row>
    <row r="160" spans="1:5" ht="10.5" customHeight="1" x14ac:dyDescent="0.3">
      <c r="A160" s="57">
        <v>159</v>
      </c>
      <c r="B160" s="56"/>
      <c r="E160" s="51"/>
    </row>
    <row r="161" spans="1:5" ht="10.5" customHeight="1" x14ac:dyDescent="0.3">
      <c r="A161" s="57">
        <v>160</v>
      </c>
      <c r="B161" s="56"/>
      <c r="E161" s="51"/>
    </row>
    <row r="162" spans="1:5" ht="10.5" customHeight="1" x14ac:dyDescent="0.3">
      <c r="A162" s="57">
        <v>161</v>
      </c>
      <c r="B162" s="56"/>
      <c r="E162" s="51"/>
    </row>
    <row r="163" spans="1:5" ht="10.5" customHeight="1" x14ac:dyDescent="0.3">
      <c r="A163" s="57">
        <v>162</v>
      </c>
      <c r="B163" s="56"/>
      <c r="E163" s="51"/>
    </row>
    <row r="164" spans="1:5" ht="10.5" customHeight="1" x14ac:dyDescent="0.3">
      <c r="A164" s="57">
        <v>163</v>
      </c>
      <c r="B164" s="56"/>
      <c r="E164" s="51"/>
    </row>
    <row r="165" spans="1:5" x14ac:dyDescent="0.3">
      <c r="A165" s="57">
        <v>164</v>
      </c>
      <c r="B165" s="56"/>
      <c r="E165" s="51"/>
    </row>
    <row r="166" spans="1:5" x14ac:dyDescent="0.3">
      <c r="A166" s="57">
        <v>165</v>
      </c>
      <c r="B166" s="56"/>
      <c r="E166" s="51"/>
    </row>
    <row r="167" spans="1:5" x14ac:dyDescent="0.3">
      <c r="A167" s="57">
        <v>166</v>
      </c>
      <c r="B167" s="56"/>
      <c r="E167" s="51"/>
    </row>
    <row r="168" spans="1:5" x14ac:dyDescent="0.3">
      <c r="A168" s="57">
        <v>167</v>
      </c>
      <c r="B168" s="56"/>
      <c r="E168" s="51"/>
    </row>
    <row r="169" spans="1:5" x14ac:dyDescent="0.3">
      <c r="A169" s="57">
        <v>168</v>
      </c>
      <c r="B169" s="56"/>
      <c r="E169" s="51"/>
    </row>
    <row r="170" spans="1:5" x14ac:dyDescent="0.3">
      <c r="A170" s="57">
        <v>169</v>
      </c>
      <c r="B170" s="56"/>
      <c r="E170" s="51"/>
    </row>
    <row r="171" spans="1:5" x14ac:dyDescent="0.3">
      <c r="A171" s="57">
        <v>170</v>
      </c>
      <c r="B171" s="56"/>
      <c r="E171" s="51"/>
    </row>
    <row r="172" spans="1:5" x14ac:dyDescent="0.3">
      <c r="A172" s="57">
        <v>171</v>
      </c>
      <c r="B172" s="56"/>
      <c r="E172" s="51"/>
    </row>
    <row r="173" spans="1:5" x14ac:dyDescent="0.3">
      <c r="A173" s="57">
        <v>172</v>
      </c>
      <c r="B173" s="56"/>
      <c r="E173" s="51"/>
    </row>
    <row r="174" spans="1:5" x14ac:dyDescent="0.3">
      <c r="A174" s="57">
        <v>173</v>
      </c>
      <c r="B174" s="56"/>
      <c r="E174" s="51"/>
    </row>
    <row r="175" spans="1:5" x14ac:dyDescent="0.3">
      <c r="A175" s="57">
        <v>174</v>
      </c>
      <c r="B175" s="56"/>
      <c r="E175" s="51"/>
    </row>
    <row r="176" spans="1:5" x14ac:dyDescent="0.3">
      <c r="A176" s="57">
        <v>175</v>
      </c>
      <c r="B176" s="56"/>
      <c r="E176" s="51"/>
    </row>
    <row r="177" spans="1:5" x14ac:dyDescent="0.3">
      <c r="A177" s="57">
        <v>176</v>
      </c>
      <c r="B177" s="56"/>
      <c r="E177" s="51"/>
    </row>
    <row r="178" spans="1:5" x14ac:dyDescent="0.3">
      <c r="A178" s="57">
        <v>177</v>
      </c>
      <c r="B178" s="56"/>
      <c r="E178" s="51"/>
    </row>
    <row r="179" spans="1:5" x14ac:dyDescent="0.3">
      <c r="A179" s="57">
        <v>178</v>
      </c>
      <c r="B179" s="56"/>
      <c r="E179" s="51"/>
    </row>
    <row r="180" spans="1:5" x14ac:dyDescent="0.3">
      <c r="A180" s="57">
        <v>179</v>
      </c>
      <c r="B180" s="56"/>
      <c r="E180" s="51"/>
    </row>
    <row r="181" spans="1:5" x14ac:dyDescent="0.3">
      <c r="A181" s="57">
        <v>180</v>
      </c>
      <c r="B181" s="56"/>
      <c r="E181" s="51"/>
    </row>
    <row r="182" spans="1:5" x14ac:dyDescent="0.3">
      <c r="A182" s="57">
        <v>181</v>
      </c>
      <c r="B182" s="56"/>
      <c r="E182" s="51"/>
    </row>
    <row r="183" spans="1:5" x14ac:dyDescent="0.3">
      <c r="A183" s="57">
        <v>182</v>
      </c>
      <c r="B183" s="56"/>
      <c r="E183" s="51"/>
    </row>
    <row r="184" spans="1:5" x14ac:dyDescent="0.3">
      <c r="A184" s="57">
        <v>183</v>
      </c>
      <c r="B184" s="56"/>
      <c r="E184" s="51"/>
    </row>
    <row r="185" spans="1:5" x14ac:dyDescent="0.3">
      <c r="A185" s="57">
        <v>184</v>
      </c>
      <c r="B185" s="56"/>
      <c r="E185" s="51"/>
    </row>
    <row r="186" spans="1:5" x14ac:dyDescent="0.3">
      <c r="A186" s="57">
        <v>185</v>
      </c>
      <c r="B186" s="56"/>
      <c r="E186" s="51"/>
    </row>
    <row r="187" spans="1:5" x14ac:dyDescent="0.3">
      <c r="A187" s="57">
        <v>186</v>
      </c>
      <c r="B187" s="56"/>
      <c r="E187" s="51"/>
    </row>
    <row r="188" spans="1:5" x14ac:dyDescent="0.3">
      <c r="A188" s="57">
        <v>187</v>
      </c>
      <c r="B188" s="56"/>
      <c r="E188" s="51"/>
    </row>
    <row r="189" spans="1:5" x14ac:dyDescent="0.3">
      <c r="A189" s="57">
        <v>188</v>
      </c>
      <c r="B189" s="56"/>
      <c r="E189" s="51"/>
    </row>
    <row r="190" spans="1:5" x14ac:dyDescent="0.3">
      <c r="A190" s="57">
        <v>189</v>
      </c>
      <c r="B190" s="56"/>
      <c r="E190" s="51"/>
    </row>
    <row r="191" spans="1:5" x14ac:dyDescent="0.3">
      <c r="A191" s="57">
        <v>190</v>
      </c>
      <c r="B191" s="56"/>
      <c r="E191" s="51"/>
    </row>
    <row r="192" spans="1:5" x14ac:dyDescent="0.3">
      <c r="A192" s="57">
        <v>191</v>
      </c>
      <c r="B192" s="56"/>
      <c r="E192" s="51"/>
    </row>
    <row r="193" spans="1:5" x14ac:dyDescent="0.3">
      <c r="A193" s="57">
        <v>192</v>
      </c>
      <c r="B193" s="56"/>
      <c r="E193" s="51"/>
    </row>
    <row r="194" spans="1:5" x14ac:dyDescent="0.3">
      <c r="A194" s="57">
        <v>193</v>
      </c>
      <c r="B194" s="56"/>
      <c r="E194" s="51"/>
    </row>
    <row r="195" spans="1:5" x14ac:dyDescent="0.3">
      <c r="A195" s="57">
        <v>194</v>
      </c>
      <c r="B195" s="56"/>
      <c r="E195" s="51"/>
    </row>
    <row r="196" spans="1:5" x14ac:dyDescent="0.3">
      <c r="A196" s="57">
        <v>195</v>
      </c>
      <c r="B196" s="56"/>
      <c r="E196" s="51"/>
    </row>
    <row r="197" spans="1:5" x14ac:dyDescent="0.3">
      <c r="A197" s="57">
        <v>196</v>
      </c>
      <c r="B197" s="56"/>
      <c r="E197" s="51"/>
    </row>
    <row r="198" spans="1:5" x14ac:dyDescent="0.3">
      <c r="A198" s="57">
        <v>197</v>
      </c>
      <c r="B198" s="56"/>
      <c r="E198" s="51"/>
    </row>
    <row r="199" spans="1:5" x14ac:dyDescent="0.3">
      <c r="A199" s="57">
        <v>198</v>
      </c>
      <c r="B199" s="56"/>
      <c r="E199" s="51"/>
    </row>
    <row r="200" spans="1:5" x14ac:dyDescent="0.3">
      <c r="A200" s="57">
        <v>199</v>
      </c>
      <c r="B200" s="56"/>
      <c r="E200" s="51"/>
    </row>
    <row r="201" spans="1:5" x14ac:dyDescent="0.3">
      <c r="A201" s="57">
        <v>200</v>
      </c>
      <c r="B201" s="56"/>
      <c r="E201" s="51"/>
    </row>
    <row r="202" spans="1:5" x14ac:dyDescent="0.3">
      <c r="A202" s="57">
        <v>201</v>
      </c>
      <c r="B202" s="56"/>
      <c r="E202" s="51"/>
    </row>
    <row r="203" spans="1:5" x14ac:dyDescent="0.3">
      <c r="A203" s="57">
        <v>202</v>
      </c>
      <c r="B203" s="56"/>
      <c r="E203" s="51"/>
    </row>
    <row r="204" spans="1:5" x14ac:dyDescent="0.3">
      <c r="A204" s="57">
        <v>203</v>
      </c>
      <c r="B204" s="56"/>
      <c r="E204" s="51"/>
    </row>
    <row r="205" spans="1:5" x14ac:dyDescent="0.3">
      <c r="A205" s="57">
        <v>204</v>
      </c>
      <c r="B205" s="56"/>
      <c r="E205" s="51"/>
    </row>
    <row r="206" spans="1:5" x14ac:dyDescent="0.3">
      <c r="A206" s="57">
        <v>205</v>
      </c>
      <c r="B206" s="56"/>
      <c r="E206" s="51"/>
    </row>
    <row r="207" spans="1:5" x14ac:dyDescent="0.3">
      <c r="A207" s="57">
        <v>206</v>
      </c>
      <c r="B207" s="56"/>
      <c r="E207" s="51"/>
    </row>
    <row r="208" spans="1:5" x14ac:dyDescent="0.3">
      <c r="A208" s="57">
        <v>207</v>
      </c>
      <c r="B208" s="56"/>
      <c r="E208" s="51"/>
    </row>
    <row r="209" spans="1:5" x14ac:dyDescent="0.3">
      <c r="A209" s="57">
        <v>208</v>
      </c>
      <c r="B209" s="56"/>
      <c r="E209" s="51"/>
    </row>
    <row r="210" spans="1:5" x14ac:dyDescent="0.3">
      <c r="A210" s="57">
        <v>209</v>
      </c>
      <c r="B210" s="56"/>
      <c r="E210" s="51"/>
    </row>
    <row r="211" spans="1:5" x14ac:dyDescent="0.3">
      <c r="A211" s="57">
        <v>210</v>
      </c>
      <c r="B211" s="56"/>
      <c r="E211" s="51"/>
    </row>
    <row r="212" spans="1:5" x14ac:dyDescent="0.3">
      <c r="A212" s="57">
        <v>211</v>
      </c>
      <c r="B212" s="56"/>
      <c r="E212" s="51"/>
    </row>
    <row r="213" spans="1:5" x14ac:dyDescent="0.3">
      <c r="A213" s="57">
        <v>212</v>
      </c>
      <c r="B213" s="56"/>
      <c r="E213" s="51"/>
    </row>
    <row r="214" spans="1:5" x14ac:dyDescent="0.3">
      <c r="A214" s="57">
        <v>213</v>
      </c>
      <c r="B214" s="56"/>
      <c r="E214" s="51"/>
    </row>
    <row r="215" spans="1:5" x14ac:dyDescent="0.3">
      <c r="A215" s="57">
        <v>214</v>
      </c>
      <c r="B215" s="56"/>
      <c r="E215" s="51"/>
    </row>
    <row r="216" spans="1:5" x14ac:dyDescent="0.3">
      <c r="A216" s="57">
        <v>215</v>
      </c>
      <c r="B216" s="56"/>
      <c r="E216" s="51"/>
    </row>
    <row r="217" spans="1:5" x14ac:dyDescent="0.3">
      <c r="A217" s="57">
        <v>216</v>
      </c>
      <c r="B217" s="56"/>
      <c r="E217" s="51"/>
    </row>
    <row r="218" spans="1:5" x14ac:dyDescent="0.3">
      <c r="A218" s="57">
        <v>217</v>
      </c>
      <c r="B218" s="56"/>
      <c r="E218" s="51"/>
    </row>
    <row r="219" spans="1:5" x14ac:dyDescent="0.3">
      <c r="A219" s="57">
        <v>218</v>
      </c>
      <c r="B219" s="56"/>
      <c r="E219" s="51"/>
    </row>
    <row r="220" spans="1:5" x14ac:dyDescent="0.3">
      <c r="A220" s="57">
        <v>219</v>
      </c>
      <c r="B220" s="56"/>
      <c r="E220" s="51"/>
    </row>
    <row r="221" spans="1:5" x14ac:dyDescent="0.3">
      <c r="A221" s="57">
        <v>220</v>
      </c>
      <c r="B221" s="56"/>
      <c r="E221" s="51"/>
    </row>
    <row r="222" spans="1:5" x14ac:dyDescent="0.3">
      <c r="A222" s="57">
        <v>221</v>
      </c>
      <c r="B222" s="56"/>
      <c r="E222" s="51"/>
    </row>
    <row r="223" spans="1:5" x14ac:dyDescent="0.3">
      <c r="A223" s="57">
        <v>222</v>
      </c>
      <c r="B223" s="56"/>
      <c r="E223" s="51"/>
    </row>
    <row r="224" spans="1:5" x14ac:dyDescent="0.3">
      <c r="A224" s="57">
        <v>223</v>
      </c>
      <c r="B224" s="56"/>
      <c r="E224" s="51"/>
    </row>
    <row r="225" spans="1:5" x14ac:dyDescent="0.3">
      <c r="A225" s="57">
        <v>224</v>
      </c>
      <c r="B225" s="56"/>
      <c r="E225" s="51"/>
    </row>
    <row r="226" spans="1:5" x14ac:dyDescent="0.3">
      <c r="A226" s="57">
        <v>225</v>
      </c>
      <c r="B226" s="56"/>
      <c r="E226" s="51"/>
    </row>
    <row r="227" spans="1:5" x14ac:dyDescent="0.3">
      <c r="A227" s="57">
        <v>226</v>
      </c>
      <c r="B227" s="56"/>
      <c r="E227" s="51"/>
    </row>
    <row r="228" spans="1:5" x14ac:dyDescent="0.3">
      <c r="A228" s="57">
        <v>227</v>
      </c>
      <c r="B228" s="56"/>
      <c r="E228" s="51"/>
    </row>
    <row r="229" spans="1:5" x14ac:dyDescent="0.3">
      <c r="A229" s="57">
        <v>228</v>
      </c>
      <c r="B229" s="56"/>
      <c r="E229" s="51"/>
    </row>
    <row r="230" spans="1:5" x14ac:dyDescent="0.3">
      <c r="A230" s="57">
        <v>229</v>
      </c>
      <c r="B230" s="56"/>
      <c r="E230" s="51"/>
    </row>
    <row r="231" spans="1:5" x14ac:dyDescent="0.3">
      <c r="A231" s="57">
        <v>230</v>
      </c>
      <c r="B231" s="56"/>
      <c r="E231" s="51"/>
    </row>
    <row r="232" spans="1:5" x14ac:dyDescent="0.3">
      <c r="A232" s="57">
        <v>231</v>
      </c>
      <c r="B232" s="56"/>
      <c r="E232" s="51"/>
    </row>
    <row r="233" spans="1:5" x14ac:dyDescent="0.3">
      <c r="A233" s="57">
        <v>232</v>
      </c>
      <c r="B233" s="56"/>
      <c r="E233" s="51"/>
    </row>
    <row r="234" spans="1:5" x14ac:dyDescent="0.3">
      <c r="A234" s="57">
        <v>233</v>
      </c>
      <c r="B234" s="56"/>
      <c r="E234" s="51"/>
    </row>
    <row r="235" spans="1:5" x14ac:dyDescent="0.3">
      <c r="A235" s="57">
        <v>234</v>
      </c>
      <c r="B235" s="56"/>
      <c r="E235" s="51"/>
    </row>
    <row r="236" spans="1:5" x14ac:dyDescent="0.3">
      <c r="A236" s="57">
        <v>235</v>
      </c>
      <c r="B236" s="56"/>
      <c r="E236" s="51"/>
    </row>
    <row r="237" spans="1:5" x14ac:dyDescent="0.3">
      <c r="A237" s="57">
        <v>236</v>
      </c>
      <c r="B237" s="56"/>
      <c r="E237" s="51"/>
    </row>
    <row r="238" spans="1:5" x14ac:dyDescent="0.3">
      <c r="A238" s="57">
        <v>237</v>
      </c>
      <c r="B238" s="56"/>
      <c r="E238" s="51"/>
    </row>
    <row r="239" spans="1:5" x14ac:dyDescent="0.3">
      <c r="A239" s="57">
        <v>238</v>
      </c>
      <c r="B239" s="56"/>
      <c r="E239" s="51"/>
    </row>
    <row r="240" spans="1:5" x14ac:dyDescent="0.3">
      <c r="A240" s="57">
        <v>239</v>
      </c>
      <c r="B240" s="56"/>
      <c r="E240" s="51"/>
    </row>
    <row r="241" spans="1:5" x14ac:dyDescent="0.3">
      <c r="A241" s="57">
        <v>240</v>
      </c>
      <c r="B241" s="56"/>
      <c r="E241" s="51"/>
    </row>
    <row r="242" spans="1:5" x14ac:dyDescent="0.3">
      <c r="A242" s="57">
        <v>241</v>
      </c>
      <c r="B242" s="56"/>
      <c r="E242" s="51"/>
    </row>
    <row r="243" spans="1:5" x14ac:dyDescent="0.3">
      <c r="A243" s="57">
        <v>242</v>
      </c>
      <c r="B243" s="56"/>
      <c r="E243" s="51"/>
    </row>
    <row r="244" spans="1:5" x14ac:dyDescent="0.3">
      <c r="A244" s="57">
        <v>243</v>
      </c>
      <c r="B244" s="56"/>
      <c r="E244" s="51"/>
    </row>
    <row r="245" spans="1:5" x14ac:dyDescent="0.3">
      <c r="A245" s="57">
        <v>244</v>
      </c>
      <c r="B245" s="56"/>
      <c r="E245" s="51"/>
    </row>
    <row r="246" spans="1:5" x14ac:dyDescent="0.3">
      <c r="A246" s="57">
        <v>245</v>
      </c>
      <c r="B246" s="56"/>
      <c r="E246" s="51"/>
    </row>
    <row r="247" spans="1:5" x14ac:dyDescent="0.3">
      <c r="A247" s="57">
        <v>246</v>
      </c>
      <c r="B247" s="56"/>
      <c r="E247" s="51"/>
    </row>
    <row r="248" spans="1:5" x14ac:dyDescent="0.3">
      <c r="A248" s="57">
        <v>247</v>
      </c>
      <c r="B248" s="56"/>
      <c r="E248" s="51"/>
    </row>
    <row r="249" spans="1:5" x14ac:dyDescent="0.3">
      <c r="A249" s="57">
        <v>248</v>
      </c>
      <c r="B249" s="56"/>
      <c r="E249" s="51"/>
    </row>
    <row r="250" spans="1:5" x14ac:dyDescent="0.3">
      <c r="A250" s="57">
        <v>249</v>
      </c>
      <c r="B250" s="56"/>
      <c r="E250" s="51"/>
    </row>
    <row r="251" spans="1:5" x14ac:dyDescent="0.3">
      <c r="A251" s="57">
        <v>250</v>
      </c>
      <c r="B251" s="56"/>
      <c r="E251" s="51"/>
    </row>
    <row r="252" spans="1:5" x14ac:dyDescent="0.3">
      <c r="A252" s="57">
        <v>251</v>
      </c>
      <c r="B252" s="56"/>
      <c r="E252" s="51"/>
    </row>
    <row r="253" spans="1:5" x14ac:dyDescent="0.3">
      <c r="A253" s="57">
        <v>252</v>
      </c>
      <c r="B253" s="56"/>
      <c r="E253" s="51"/>
    </row>
    <row r="254" spans="1:5" x14ac:dyDescent="0.3">
      <c r="A254" s="57">
        <v>253</v>
      </c>
      <c r="B254" s="56"/>
      <c r="E254" s="51"/>
    </row>
    <row r="255" spans="1:5" x14ac:dyDescent="0.3">
      <c r="A255" s="57">
        <v>254</v>
      </c>
      <c r="B255" s="56"/>
      <c r="E255" s="51"/>
    </row>
    <row r="256" spans="1:5" x14ac:dyDescent="0.3">
      <c r="A256" s="57">
        <v>255</v>
      </c>
      <c r="B256" s="56"/>
      <c r="E256" s="51"/>
    </row>
    <row r="257" spans="1:5" x14ac:dyDescent="0.3">
      <c r="A257" s="57">
        <v>256</v>
      </c>
      <c r="B257" s="56"/>
      <c r="E257" s="51"/>
    </row>
  </sheetData>
  <phoneticPr fontId="0" type="noConversion"/>
  <pageMargins left="0.78740157480314965" right="0.78740157480314965" top="0.59055118110236227" bottom="0.98425196850393704" header="0.51181102362204722" footer="0.51181102362204722"/>
  <pageSetup paperSize="9" scale="11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P129"/>
  <sheetViews>
    <sheetView view="pageBreakPreview" zoomScaleNormal="100" workbookViewId="0">
      <selection activeCell="B71" sqref="B71"/>
    </sheetView>
  </sheetViews>
  <sheetFormatPr defaultColWidth="9.109375" defaultRowHeight="15" customHeight="1" x14ac:dyDescent="0.2"/>
  <cols>
    <col min="1" max="1" width="3.44140625" style="3" customWidth="1"/>
    <col min="2" max="2" width="31.109375" style="3" bestFit="1" customWidth="1"/>
    <col min="3" max="8" width="5" style="3" customWidth="1"/>
    <col min="9" max="9" width="1.5546875" style="3" customWidth="1"/>
    <col min="10" max="10" width="30.88671875" style="3" bestFit="1" customWidth="1"/>
    <col min="11" max="11" width="18.6640625" style="3" bestFit="1" customWidth="1"/>
    <col min="12" max="12" width="4.44140625" style="3" customWidth="1"/>
    <col min="13" max="13" width="24.109375" style="3" bestFit="1" customWidth="1"/>
    <col min="14" max="14" width="5.33203125" style="3" bestFit="1" customWidth="1"/>
    <col min="15" max="15" width="14.44140625" style="3" bestFit="1" customWidth="1"/>
    <col min="16" max="16" width="3.6640625" style="3" customWidth="1"/>
    <col min="17" max="17" width="4.6640625" style="3" bestFit="1" customWidth="1"/>
    <col min="18" max="18" width="14.44140625" style="3" bestFit="1" customWidth="1"/>
    <col min="19" max="19" width="4.44140625" style="3" bestFit="1" customWidth="1"/>
    <col min="20" max="24" width="5" style="3" bestFit="1" customWidth="1"/>
    <col min="25" max="26" width="5.109375" style="3" customWidth="1"/>
    <col min="27" max="27" width="5.5546875" style="3" bestFit="1" customWidth="1"/>
    <col min="28" max="28" width="4.44140625" style="3" customWidth="1"/>
    <col min="29" max="29" width="8.109375" style="3" bestFit="1" customWidth="1"/>
    <col min="30" max="30" width="3.44140625" style="3" customWidth="1"/>
    <col min="31" max="32" width="3.109375" style="3" customWidth="1"/>
    <col min="33" max="33" width="1.88671875" style="3" customWidth="1"/>
    <col min="34" max="38" width="3.109375" style="3" customWidth="1"/>
    <col min="39" max="39" width="3" style="3" customWidth="1"/>
    <col min="40" max="42" width="0" style="3" hidden="1" customWidth="1"/>
    <col min="43" max="16384" width="9.109375" style="3"/>
  </cols>
  <sheetData>
    <row r="1" spans="1:42" ht="21" customHeight="1" x14ac:dyDescent="0.35">
      <c r="A1" s="132" t="str">
        <f>CONCATENATE("",seznam!F2)</f>
        <v>1 BT mž - finále</v>
      </c>
      <c r="B1" s="132"/>
      <c r="C1" s="132"/>
      <c r="D1" s="132"/>
      <c r="E1" s="132"/>
      <c r="F1" s="132"/>
      <c r="G1" s="132"/>
      <c r="H1" s="132"/>
      <c r="K1" s="35" t="str">
        <f>CONCATENATE("Dvouhra - 1.stupeň ",seznam!I2)</f>
        <v>Dvouhra - 1.stupeň U15</v>
      </c>
    </row>
    <row r="2" spans="1:42" ht="20.25" customHeight="1" x14ac:dyDescent="0.3">
      <c r="A2" s="132"/>
      <c r="B2" s="132"/>
      <c r="C2" s="132"/>
      <c r="D2" s="132"/>
      <c r="E2" s="132"/>
      <c r="F2" s="132"/>
      <c r="G2" s="132"/>
      <c r="H2" s="132"/>
      <c r="J2" s="66" t="str">
        <f>seznam!H2</f>
        <v>Voděrady</v>
      </c>
      <c r="K2" s="37">
        <f>seznam!G2</f>
        <v>44472</v>
      </c>
    </row>
    <row r="3" spans="1:42" ht="15" customHeight="1" thickBot="1" x14ac:dyDescent="0.35">
      <c r="A3" s="2"/>
      <c r="B3" s="2"/>
      <c r="C3" s="4"/>
      <c r="D3" s="2"/>
      <c r="E3" s="2"/>
      <c r="F3" s="2"/>
      <c r="G3" s="5"/>
      <c r="K3" s="6"/>
      <c r="M3" s="7" t="str">
        <f>B4</f>
        <v>Skupina A</v>
      </c>
      <c r="N3" s="7" t="s">
        <v>3</v>
      </c>
      <c r="O3" s="7" t="s">
        <v>29</v>
      </c>
      <c r="P3" s="7" t="s">
        <v>4</v>
      </c>
      <c r="Q3" s="7" t="s">
        <v>3</v>
      </c>
      <c r="R3" s="7" t="s">
        <v>30</v>
      </c>
      <c r="S3" s="7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7" t="s">
        <v>10</v>
      </c>
      <c r="Z3" s="7" t="s">
        <v>11</v>
      </c>
      <c r="AA3" s="7" t="s">
        <v>12</v>
      </c>
      <c r="AN3" s="3" t="s">
        <v>13</v>
      </c>
    </row>
    <row r="4" spans="1:42" ht="16.5" customHeight="1" thickTop="1" thickBot="1" x14ac:dyDescent="0.25">
      <c r="A4" s="9">
        <v>1</v>
      </c>
      <c r="B4" s="10" t="s">
        <v>14</v>
      </c>
      <c r="C4" s="11">
        <v>1</v>
      </c>
      <c r="D4" s="12">
        <v>2</v>
      </c>
      <c r="E4" s="12">
        <v>3</v>
      </c>
      <c r="F4" s="13">
        <v>4</v>
      </c>
      <c r="G4" s="14" t="s">
        <v>15</v>
      </c>
      <c r="H4" s="13" t="s">
        <v>16</v>
      </c>
      <c r="J4" s="3" t="str">
        <f t="shared" ref="J4:J9" si="0">CONCATENATE(O4," - ",R4)</f>
        <v>Matuška Petr - Vladovič Tomáš</v>
      </c>
      <c r="K4" s="3" t="str">
        <f t="shared" ref="K4:K9" si="1">IF(SUM(Y4:Z4)=0,AD4,CONCATENATE(Y4," : ",Z4," (",T4,",",U4,",",V4,IF(Y4+Z4&gt;3,",",""),W4,IF(Y4+Z4&gt;4,",",""),X4,")"))</f>
        <v>3 : 0 (4,9,6)</v>
      </c>
      <c r="M4" s="3" t="str">
        <f t="shared" ref="M4:M9" si="2">CONCATENATE("Dvouhra - Skupina A")</f>
        <v>Dvouhra - Skupina A</v>
      </c>
      <c r="N4" s="3">
        <f>A5</f>
        <v>5</v>
      </c>
      <c r="O4" s="3" t="str">
        <f>IF($N4=0,"bye",VLOOKUP($N4,seznam!$A$2:$C$268,2))</f>
        <v>Matuška Petr</v>
      </c>
      <c r="P4" s="3" t="str">
        <f>IF($N4=0,"",VLOOKUP($N4,seznam!$A$2:$D$268,4))</f>
        <v>Tatran Hostinné</v>
      </c>
      <c r="Q4" s="3">
        <f>A8</f>
        <v>25</v>
      </c>
      <c r="R4" s="3" t="str">
        <f>IF($Q4=0,"bye",VLOOKUP($Q4,seznam!$A$2:$C$268,2))</f>
        <v>Vladovič Tomáš</v>
      </c>
      <c r="S4" s="3" t="str">
        <f>IF($Q4=0,"",VLOOKUP($Q4,seznam!$A$2:$D$268,4))</f>
        <v>Sokol Josefov - Jaroměř</v>
      </c>
      <c r="T4" s="73" t="s">
        <v>89</v>
      </c>
      <c r="U4" s="74" t="s">
        <v>104</v>
      </c>
      <c r="V4" s="74" t="s">
        <v>94</v>
      </c>
      <c r="W4" s="74"/>
      <c r="X4" s="75"/>
      <c r="Y4" s="3">
        <f t="shared" ref="Y4:Y9" si="3">COUNTIF(AH4:AL4,"&gt;0")</f>
        <v>3</v>
      </c>
      <c r="Z4" s="3">
        <f t="shared" ref="Z4:Z9" si="4">COUNTIF(AH4:AL4,"&lt;0")</f>
        <v>0</v>
      </c>
      <c r="AA4" s="3">
        <f t="shared" ref="AA4:AA9" si="5">IF(Y4=Z4,0,IF(Y4&gt;Z4,N4,Q4))</f>
        <v>5</v>
      </c>
      <c r="AB4" s="3" t="str">
        <f>IF($AA4=0,"",VLOOKUP($AA4,seznam!$A$2:$C$268,2))</f>
        <v>Matuška Petr</v>
      </c>
      <c r="AC4" s="3" t="str">
        <f t="shared" ref="AC4:AC9" si="6">IF(Y4=Z4,"",IF(Y4&gt;Z4,CONCATENATE(Y4,":",Z4," (",T4,",",U4,",",V4,IF(SUM(Y4:Z4)&gt;3,",",""),W4,IF(SUM(Y4:Z4)&gt;4,",",""),X4,")"),CONCATENATE(Z4,":",Y4," (",-T4,",",-U4,",",-V4,IF(SUM(Y4:Z4)&gt;3,CONCATENATE(",",-W4),""),IF(SUM(Y4:Z4)&gt;4,CONCATENATE(",",-X4),""),")")))</f>
        <v>3:0 (4,9,6)</v>
      </c>
      <c r="AD4" s="3" t="str">
        <f t="shared" ref="AD4:AD9" si="7">IF(SUM(Y4:Z4)=0,"",AC4)</f>
        <v>3:0 (4,9,6)</v>
      </c>
      <c r="AE4" s="3">
        <f t="shared" ref="AE4:AE9" si="8">IF(T4="",0,IF(Y4&gt;Z4,2,1))</f>
        <v>2</v>
      </c>
      <c r="AF4" s="3">
        <f t="shared" ref="AF4:AF9" si="9">IF(T4="",0,IF(Z4&gt;Y4,2,1))</f>
        <v>1</v>
      </c>
      <c r="AH4" s="3">
        <f t="shared" ref="AH4:AL9" si="10">IF(T4="",0,IF(MID(T4,1,1)="-",-1,1))</f>
        <v>1</v>
      </c>
      <c r="AI4" s="3">
        <f t="shared" si="10"/>
        <v>1</v>
      </c>
      <c r="AJ4" s="3">
        <f t="shared" si="10"/>
        <v>1</v>
      </c>
      <c r="AK4" s="3">
        <f t="shared" si="10"/>
        <v>0</v>
      </c>
      <c r="AL4" s="3">
        <f t="shared" si="10"/>
        <v>0</v>
      </c>
      <c r="AN4" s="3" t="str">
        <f>CONCATENATE("&lt;Table border=1 cellpading=0 cellspacing=0 width=480&gt;&lt;TR&gt;&lt;TH colspan=2&gt;",B4,"&lt;TH&gt;1&lt;TH&gt;2&lt;TH&gt;3&lt;TH&gt;4&lt;TH&gt;Body&lt;TH&gt;Pořadí&lt;/TH&gt;&lt;/TR&gt;")</f>
        <v>&lt;Table border=1 cellpading=0 cellspacing=0 width=480&gt;&lt;TR&gt;&lt;TH colspan=2&gt;Skupina A&lt;TH&gt;1&lt;TH&gt;2&lt;TH&gt;3&lt;TH&gt;4&lt;TH&gt;Body&lt;TH&gt;Pořadí&lt;/TH&gt;&lt;/TR&gt;</v>
      </c>
      <c r="AP4" s="3" t="str">
        <f>CONCATENATE("&lt;TR&gt;&lt;TD width=250&gt;",J4,"&lt;TD&gt;",K4,"&lt;/TD&gt;&lt;/TR&gt;")</f>
        <v>&lt;TR&gt;&lt;TD width=250&gt;Matuška Petr - Vladovič Tomáš&lt;TD&gt;3 : 0 (4,9,6)&lt;/TD&gt;&lt;/TR&gt;</v>
      </c>
    </row>
    <row r="5" spans="1:42" ht="16.5" customHeight="1" thickTop="1" x14ac:dyDescent="0.2">
      <c r="A5" s="43">
        <v>5</v>
      </c>
      <c r="B5" s="15" t="str">
        <f>IF($A5="","",CONCATENATE(VLOOKUP($A5,seznam!$A$2:$B$268,2)," (",VLOOKUP($A5,seznam!$A$2:$E$269,4),")"))</f>
        <v>Matuška Petr (Tatran Hostinné)</v>
      </c>
      <c r="C5" s="16" t="s">
        <v>17</v>
      </c>
      <c r="D5" s="17" t="str">
        <f>IF(Y7+Z7=0,"",CONCATENATE(Y7,":",Z7))</f>
        <v>3:0</v>
      </c>
      <c r="E5" s="17" t="str">
        <f>IF(Y9+Z9=0,"",CONCATENATE(Z9,":",Y9))</f>
        <v>3:0</v>
      </c>
      <c r="F5" s="18" t="str">
        <f>IF(Y4+Z4=0,"",CONCATENATE(Y4,":",Z4))</f>
        <v>3:0</v>
      </c>
      <c r="G5" s="19">
        <f>IF(AE4+AE7+AF9=0,"",AE4+AE7+AF9)</f>
        <v>6</v>
      </c>
      <c r="H5" s="82" t="s">
        <v>90</v>
      </c>
      <c r="J5" s="3" t="str">
        <f t="shared" si="0"/>
        <v>Topalovský Petr - Vícha Jan</v>
      </c>
      <c r="K5" s="3" t="str">
        <f t="shared" si="1"/>
        <v>0 : 3 (-8,-4,-8)</v>
      </c>
      <c r="M5" s="3" t="str">
        <f t="shared" si="2"/>
        <v>Dvouhra - Skupina A</v>
      </c>
      <c r="N5" s="3">
        <f>A6</f>
        <v>17</v>
      </c>
      <c r="O5" s="3" t="str">
        <f>IF($N5=0,"bye",VLOOKUP($N5,seznam!$A$2:$C$268,2))</f>
        <v>Topalovský Petr</v>
      </c>
      <c r="P5" s="3" t="str">
        <f>IF($N5=0,"",VLOOKUP($N5,seznam!$A$2:$D$268,4))</f>
        <v>Loko Trutnov</v>
      </c>
      <c r="Q5" s="3">
        <f>A7</f>
        <v>11</v>
      </c>
      <c r="R5" s="3" t="str">
        <f>IF($Q5=0,"bye",VLOOKUP($Q5,seznam!$A$2:$C$268,2))</f>
        <v>Vícha Jan</v>
      </c>
      <c r="S5" s="3" t="str">
        <f>IF($Q5=0,"",VLOOKUP($Q5,seznam!$A$2:$D$268,4))</f>
        <v>TJ Sokol HK</v>
      </c>
      <c r="T5" s="76" t="s">
        <v>102</v>
      </c>
      <c r="U5" s="77" t="s">
        <v>84</v>
      </c>
      <c r="V5" s="77" t="s">
        <v>102</v>
      </c>
      <c r="W5" s="77"/>
      <c r="X5" s="78"/>
      <c r="Y5" s="3">
        <f t="shared" si="3"/>
        <v>0</v>
      </c>
      <c r="Z5" s="3">
        <f t="shared" si="4"/>
        <v>3</v>
      </c>
      <c r="AA5" s="3">
        <f t="shared" si="5"/>
        <v>11</v>
      </c>
      <c r="AB5" s="3" t="str">
        <f>IF($AA5=0,"",VLOOKUP($AA5,seznam!$A$2:$C$268,2))</f>
        <v>Vícha Jan</v>
      </c>
      <c r="AC5" s="3" t="str">
        <f t="shared" si="6"/>
        <v>3:0 (8,4,8)</v>
      </c>
      <c r="AD5" s="3" t="str">
        <f t="shared" si="7"/>
        <v>3:0 (8,4,8)</v>
      </c>
      <c r="AE5" s="3">
        <f t="shared" si="8"/>
        <v>1</v>
      </c>
      <c r="AF5" s="3">
        <f t="shared" si="9"/>
        <v>2</v>
      </c>
      <c r="AH5" s="3">
        <f t="shared" si="10"/>
        <v>-1</v>
      </c>
      <c r="AI5" s="3">
        <f t="shared" si="10"/>
        <v>-1</v>
      </c>
      <c r="AJ5" s="3">
        <f t="shared" si="10"/>
        <v>-1</v>
      </c>
      <c r="AK5" s="3">
        <f t="shared" si="10"/>
        <v>0</v>
      </c>
      <c r="AL5" s="3">
        <f t="shared" si="10"/>
        <v>0</v>
      </c>
      <c r="AN5" s="3" t="str">
        <f>CONCATENATE(AO5,AO6,AO7,AO8,)</f>
        <v>&lt;TR&gt;&lt;TD&gt;5&lt;TD width=200&gt;Matuška Petr (Tatran Hostinné)&lt;TD&gt;XXX&lt;TD&gt;3:0&lt;TD&gt;3:0&lt;TD&gt;3:0&lt;TD&gt;6&lt;TD&gt;1.&lt;/TD&gt;&lt;/TR&gt;&lt;TR&gt;&lt;TD&gt;17&lt;TD width=200&gt;Topalovský Petr (Loko Trutnov)&lt;TD&gt;0:3&lt;TD&gt;XXX&lt;TD&gt;0:3&lt;TD&gt;1:3&lt;TD&gt;3&lt;TD&gt;4.&lt;/TD&gt;&lt;/TR&gt;&lt;TR&gt;&lt;TD&gt;11&lt;TD width=200&gt;Vícha Jan (TJ Sokol HK)&lt;TD&gt;0:3&lt;TD&gt;3:0&lt;TD&gt;XXX&lt;TD&gt;3:0&lt;TD&gt;5&lt;TD&gt;2.&lt;/TD&gt;&lt;/TR&gt;&lt;TR&gt;&lt;TD&gt;25&lt;TD width=200&gt;Vladovič Tomáš (Sokol Josefov - Jaroměř)&lt;TD&gt;0:3&lt;TD&gt;3:1&lt;TD&gt;0:3&lt;TD&gt;XXX&lt;TD&gt;4&lt;TD&gt;3.&lt;/TD&gt;&lt;/TR&gt;</v>
      </c>
      <c r="AO5" s="3" t="str">
        <f>CONCATENATE("&lt;TR&gt;&lt;TD&gt;",A5,"&lt;TD width=200&gt;",B5,"&lt;TD&gt;",C5,"&lt;TD&gt;",D5,"&lt;TD&gt;",E5,"&lt;TD&gt;",F5,"&lt;TD&gt;",G5,"&lt;TD&gt;",H5,"&lt;/TD&gt;&lt;/TR&gt;")</f>
        <v>&lt;TR&gt;&lt;TD&gt;5&lt;TD width=200&gt;Matuška Petr (Tatran Hostinné)&lt;TD&gt;XXX&lt;TD&gt;3:0&lt;TD&gt;3:0&lt;TD&gt;3:0&lt;TD&gt;6&lt;TD&gt;1.&lt;/TD&gt;&lt;/TR&gt;</v>
      </c>
      <c r="AP5" s="3" t="str">
        <f>CONCATENATE("&lt;TR&gt;&lt;TD&gt;",J5,"&lt;TD&gt;",K5,"&lt;/TD&gt;&lt;/TR&gt;")</f>
        <v>&lt;TR&gt;&lt;TD&gt;Topalovský Petr - Vícha Jan&lt;TD&gt;0 : 3 (-8,-4,-8)&lt;/TD&gt;&lt;/TR&gt;</v>
      </c>
    </row>
    <row r="6" spans="1:42" ht="16.5" customHeight="1" x14ac:dyDescent="0.2">
      <c r="A6" s="44">
        <v>17</v>
      </c>
      <c r="B6" s="20" t="str">
        <f>IF($A6="","",CONCATENATE(VLOOKUP($A6,seznam!$A$2:$B$268,2)," (",VLOOKUP($A6,seznam!$A$2:$E$269,4),")"))</f>
        <v>Topalovský Petr (Loko Trutnov)</v>
      </c>
      <c r="C6" s="21" t="str">
        <f>IF(Y7+Z7=0,"",CONCATENATE(Z7,":",Y7))</f>
        <v>0:3</v>
      </c>
      <c r="D6" s="22" t="s">
        <v>17</v>
      </c>
      <c r="E6" s="22" t="str">
        <f>IF(Y5+Z5=0,"",CONCATENATE(Y5,":",Z5))</f>
        <v>0:3</v>
      </c>
      <c r="F6" s="23" t="str">
        <f>IF(Y8+Z8=0,"",CONCATENATE(Y8,":",Z8))</f>
        <v>1:3</v>
      </c>
      <c r="G6" s="24">
        <f>IF(AE5+AF7+AE8=0,"",AE5+AF7+AE8)</f>
        <v>3</v>
      </c>
      <c r="H6" s="83" t="s">
        <v>93</v>
      </c>
      <c r="J6" s="3" t="str">
        <f t="shared" si="0"/>
        <v>Vladovič Tomáš - Vícha Jan</v>
      </c>
      <c r="K6" s="3" t="str">
        <f t="shared" si="1"/>
        <v>0 : 3 (-8,-2,-1)</v>
      </c>
      <c r="M6" s="3" t="str">
        <f t="shared" si="2"/>
        <v>Dvouhra - Skupina A</v>
      </c>
      <c r="N6" s="3">
        <f>A8</f>
        <v>25</v>
      </c>
      <c r="O6" s="3" t="str">
        <f>IF($N6=0,"bye",VLOOKUP($N6,seznam!$A$2:$C$268,2))</f>
        <v>Vladovič Tomáš</v>
      </c>
      <c r="P6" s="3" t="str">
        <f>IF($N6=0,"",VLOOKUP($N6,seznam!$A$2:$D$268,4))</f>
        <v>Sokol Josefov - Jaroměř</v>
      </c>
      <c r="Q6" s="3">
        <f>A7</f>
        <v>11</v>
      </c>
      <c r="R6" s="3" t="str">
        <f>IF($Q6=0,"bye",VLOOKUP($Q6,seznam!$A$2:$C$268,2))</f>
        <v>Vícha Jan</v>
      </c>
      <c r="S6" s="3" t="str">
        <f>IF($Q6=0,"",VLOOKUP($Q6,seznam!$A$2:$D$268,4))</f>
        <v>TJ Sokol HK</v>
      </c>
      <c r="T6" s="76" t="s">
        <v>102</v>
      </c>
      <c r="U6" s="77" t="s">
        <v>103</v>
      </c>
      <c r="V6" s="77" t="s">
        <v>87</v>
      </c>
      <c r="W6" s="77"/>
      <c r="X6" s="78"/>
      <c r="Y6" s="3">
        <f t="shared" si="3"/>
        <v>0</v>
      </c>
      <c r="Z6" s="3">
        <f t="shared" si="4"/>
        <v>3</v>
      </c>
      <c r="AA6" s="3">
        <f t="shared" si="5"/>
        <v>11</v>
      </c>
      <c r="AB6" s="3" t="str">
        <f>IF($AA6=0,"",VLOOKUP($AA6,seznam!$A$2:$C$268,2))</f>
        <v>Vícha Jan</v>
      </c>
      <c r="AC6" s="3" t="str">
        <f t="shared" si="6"/>
        <v>3:0 (8,2,1)</v>
      </c>
      <c r="AD6" s="3" t="str">
        <f t="shared" si="7"/>
        <v>3:0 (8,2,1)</v>
      </c>
      <c r="AE6" s="3">
        <f t="shared" si="8"/>
        <v>1</v>
      </c>
      <c r="AF6" s="3">
        <f t="shared" si="9"/>
        <v>2</v>
      </c>
      <c r="AH6" s="3">
        <f t="shared" si="10"/>
        <v>-1</v>
      </c>
      <c r="AI6" s="3">
        <f t="shared" si="10"/>
        <v>-1</v>
      </c>
      <c r="AJ6" s="3">
        <f t="shared" si="10"/>
        <v>-1</v>
      </c>
      <c r="AK6" s="3">
        <f t="shared" si="10"/>
        <v>0</v>
      </c>
      <c r="AL6" s="3">
        <f t="shared" si="10"/>
        <v>0</v>
      </c>
      <c r="AN6" s="3" t="str">
        <f>CONCATENATE("&lt;/Table&gt;&lt;TD width=420&gt;&lt;Table&gt;")</f>
        <v>&lt;/Table&gt;&lt;TD width=420&gt;&lt;Table&gt;</v>
      </c>
      <c r="AO6" s="3" t="str">
        <f>CONCATENATE("&lt;TR&gt;&lt;TD&gt;",A6,"&lt;TD width=200&gt;",B6,"&lt;TD&gt;",C6,"&lt;TD&gt;",D6,"&lt;TD&gt;",E6,"&lt;TD&gt;",F6,"&lt;TD&gt;",G6,"&lt;TD&gt;",H6,"&lt;/TD&gt;&lt;/TR&gt;")</f>
        <v>&lt;TR&gt;&lt;TD&gt;17&lt;TD width=200&gt;Topalovský Petr (Loko Trutnov)&lt;TD&gt;0:3&lt;TD&gt;XXX&lt;TD&gt;0:3&lt;TD&gt;1:3&lt;TD&gt;3&lt;TD&gt;4.&lt;/TD&gt;&lt;/TR&gt;</v>
      </c>
      <c r="AP6" s="3" t="str">
        <f>CONCATENATE("&lt;TR&gt;&lt;TD&gt;",J6,"&lt;TD&gt;",K6,"&lt;/TD&gt;&lt;/TR&gt;")</f>
        <v>&lt;TR&gt;&lt;TD&gt;Vladovič Tomáš - Vícha Jan&lt;TD&gt;0 : 3 (-8,-2,-1)&lt;/TD&gt;&lt;/TR&gt;</v>
      </c>
    </row>
    <row r="7" spans="1:42" ht="16.5" customHeight="1" x14ac:dyDescent="0.2">
      <c r="A7" s="44">
        <v>11</v>
      </c>
      <c r="B7" s="20" t="str">
        <f>IF($A7="","",CONCATENATE(VLOOKUP($A7,seznam!$A$2:$B$268,2)," (",VLOOKUP($A7,seznam!$A$2:$E$269,4),")"))</f>
        <v>Vícha Jan (TJ Sokol HK)</v>
      </c>
      <c r="C7" s="21" t="str">
        <f>IF(Y9+Z9=0,"",CONCATENATE(Y9,":",Z9))</f>
        <v>0:3</v>
      </c>
      <c r="D7" s="22" t="str">
        <f>IF(Y5+Z5=0,"",CONCATENATE(Z5,":",Y5))</f>
        <v>3:0</v>
      </c>
      <c r="E7" s="22" t="s">
        <v>17</v>
      </c>
      <c r="F7" s="23" t="str">
        <f>IF(Y6+Z6=0,"",CONCATENATE(Z6,":",Y6))</f>
        <v>3:0</v>
      </c>
      <c r="G7" s="24">
        <f>IF(AF5+AF6+AE9=0,"",AF5+AF6+AE9)</f>
        <v>5</v>
      </c>
      <c r="H7" s="83" t="s">
        <v>92</v>
      </c>
      <c r="J7" s="3" t="str">
        <f t="shared" si="0"/>
        <v>Matuška Petr - Topalovský Petr</v>
      </c>
      <c r="K7" s="3" t="str">
        <f t="shared" si="1"/>
        <v>3 : 0 (6,4,3)</v>
      </c>
      <c r="M7" s="3" t="str">
        <f t="shared" si="2"/>
        <v>Dvouhra - Skupina A</v>
      </c>
      <c r="N7" s="3">
        <f>A5</f>
        <v>5</v>
      </c>
      <c r="O7" s="3" t="str">
        <f>IF($N7=0,"bye",VLOOKUP($N7,seznam!$A$2:$C$268,2))</f>
        <v>Matuška Petr</v>
      </c>
      <c r="P7" s="3" t="str">
        <f>IF($N7=0,"",VLOOKUP($N7,seznam!$A$2:$D$268,4))</f>
        <v>Tatran Hostinné</v>
      </c>
      <c r="Q7" s="3">
        <f>A6</f>
        <v>17</v>
      </c>
      <c r="R7" s="3" t="str">
        <f>IF($Q7=0,"bye",VLOOKUP($Q7,seznam!$A$2:$C$268,2))</f>
        <v>Topalovský Petr</v>
      </c>
      <c r="S7" s="3" t="str">
        <f>IF($Q7=0,"",VLOOKUP($Q7,seznam!$A$2:$D$268,4))</f>
        <v>Loko Trutnov</v>
      </c>
      <c r="T7" s="76" t="s">
        <v>94</v>
      </c>
      <c r="U7" s="77" t="s">
        <v>89</v>
      </c>
      <c r="V7" s="77" t="s">
        <v>81</v>
      </c>
      <c r="W7" s="77"/>
      <c r="X7" s="78"/>
      <c r="Y7" s="3">
        <f t="shared" si="3"/>
        <v>3</v>
      </c>
      <c r="Z7" s="3">
        <f t="shared" si="4"/>
        <v>0</v>
      </c>
      <c r="AA7" s="3">
        <f t="shared" si="5"/>
        <v>5</v>
      </c>
      <c r="AB7" s="3" t="str">
        <f>IF($AA7=0,"",VLOOKUP($AA7,seznam!$A$2:$C$268,2))</f>
        <v>Matuška Petr</v>
      </c>
      <c r="AC7" s="3" t="str">
        <f t="shared" si="6"/>
        <v>3:0 (6,4,3)</v>
      </c>
      <c r="AD7" s="3" t="str">
        <f t="shared" si="7"/>
        <v>3:0 (6,4,3)</v>
      </c>
      <c r="AE7" s="3">
        <f t="shared" si="8"/>
        <v>2</v>
      </c>
      <c r="AF7" s="3">
        <f t="shared" si="9"/>
        <v>1</v>
      </c>
      <c r="AH7" s="3">
        <f t="shared" si="10"/>
        <v>1</v>
      </c>
      <c r="AI7" s="3">
        <f t="shared" si="10"/>
        <v>1</v>
      </c>
      <c r="AJ7" s="3">
        <f t="shared" si="10"/>
        <v>1</v>
      </c>
      <c r="AK7" s="3">
        <f t="shared" si="10"/>
        <v>0</v>
      </c>
      <c r="AL7" s="3">
        <f t="shared" si="10"/>
        <v>0</v>
      </c>
      <c r="AN7" s="3" t="str">
        <f>CONCATENATE(AP4,AP5,AP6,AP7,AP8,AP9,)</f>
        <v>&lt;TR&gt;&lt;TD width=250&gt;Matuška Petr - Vladovič Tomáš&lt;TD&gt;3 : 0 (4,9,6)&lt;/TD&gt;&lt;/TR&gt;&lt;TR&gt;&lt;TD&gt;Topalovský Petr - Vícha Jan&lt;TD&gt;0 : 3 (-8,-4,-8)&lt;/TD&gt;&lt;/TR&gt;&lt;TR&gt;&lt;TD&gt;Vladovič Tomáš - Vícha Jan&lt;TD&gt;0 : 3 (-8,-2,-1)&lt;/TD&gt;&lt;/TR&gt;&lt;TR&gt;&lt;TD&gt;Matuška Petr - Topalovský Petr&lt;TD&gt;3 : 0 (6,4,3)&lt;/TD&gt;&lt;/TR&gt;&lt;TR&gt;&lt;TD&gt;Topalovský Petr - Vladovič Tomáš&lt;TD&gt;1 : 3 (8,-3,-6,-6)&lt;/TD&gt;&lt;/TR&gt;&lt;TR&gt;&lt;TD&gt;Vícha Jan - Matuška Petr&lt;TD&gt;0 : 3 (-5,-2,-10)&lt;/TD&gt;&lt;/TR&gt;</v>
      </c>
      <c r="AO7" s="3" t="str">
        <f>CONCATENATE("&lt;TR&gt;&lt;TD&gt;",A7,"&lt;TD width=200&gt;",B7,"&lt;TD&gt;",C7,"&lt;TD&gt;",D7,"&lt;TD&gt;",E7,"&lt;TD&gt;",F7,"&lt;TD&gt;",G7,"&lt;TD&gt;",H7,"&lt;/TD&gt;&lt;/TR&gt;")</f>
        <v>&lt;TR&gt;&lt;TD&gt;11&lt;TD width=200&gt;Vícha Jan (TJ Sokol HK)&lt;TD&gt;0:3&lt;TD&gt;3:0&lt;TD&gt;XXX&lt;TD&gt;3:0&lt;TD&gt;5&lt;TD&gt;2.&lt;/TD&gt;&lt;/TR&gt;</v>
      </c>
      <c r="AP7" s="3" t="str">
        <f>CONCATENATE("&lt;TR&gt;&lt;TD&gt;",J7,"&lt;TD&gt;",K7,"&lt;/TD&gt;&lt;/TR&gt;")</f>
        <v>&lt;TR&gt;&lt;TD&gt;Matuška Petr - Topalovský Petr&lt;TD&gt;3 : 0 (6,4,3)&lt;/TD&gt;&lt;/TR&gt;</v>
      </c>
    </row>
    <row r="8" spans="1:42" ht="16.5" customHeight="1" thickBot="1" x14ac:dyDescent="0.25">
      <c r="A8" s="45">
        <v>25</v>
      </c>
      <c r="B8" s="25" t="str">
        <f>IF($A8="","",CONCATENATE(VLOOKUP($A8,seznam!$A$2:$B$268,2)," (",VLOOKUP($A8,seznam!$A$2:$E$269,4),")"))</f>
        <v>Vladovič Tomáš (Sokol Josefov - Jaroměř)</v>
      </c>
      <c r="C8" s="26" t="str">
        <f>IF(Y4+Z4=0,"",CONCATENATE(Z4,":",Y4))</f>
        <v>0:3</v>
      </c>
      <c r="D8" s="27" t="str">
        <f>IF(Y8+Z8=0,"",CONCATENATE(Z8,":",Y8))</f>
        <v>3:1</v>
      </c>
      <c r="E8" s="27" t="str">
        <f>IF(Y6+Z6=0,"",CONCATENATE(Y6,":",Z6))</f>
        <v>0:3</v>
      </c>
      <c r="F8" s="28" t="s">
        <v>17</v>
      </c>
      <c r="G8" s="29">
        <f>IF(AF4+AE6+AF8=0,"",AF4+AE6+AF8)</f>
        <v>4</v>
      </c>
      <c r="H8" s="84" t="s">
        <v>91</v>
      </c>
      <c r="J8" s="3" t="str">
        <f t="shared" si="0"/>
        <v>Topalovský Petr - Vladovič Tomáš</v>
      </c>
      <c r="K8" s="3" t="str">
        <f t="shared" si="1"/>
        <v>1 : 3 (8,-3,-6,-6)</v>
      </c>
      <c r="M8" s="3" t="str">
        <f t="shared" si="2"/>
        <v>Dvouhra - Skupina A</v>
      </c>
      <c r="N8" s="3">
        <f>A6</f>
        <v>17</v>
      </c>
      <c r="O8" s="3" t="str">
        <f>IF($N8=0,"bye",VLOOKUP($N8,seznam!$A$2:$C$268,2))</f>
        <v>Topalovský Petr</v>
      </c>
      <c r="P8" s="3" t="str">
        <f>IF($N8=0,"",VLOOKUP($N8,seznam!$A$2:$D$268,4))</f>
        <v>Loko Trutnov</v>
      </c>
      <c r="Q8" s="3">
        <f>A8</f>
        <v>25</v>
      </c>
      <c r="R8" s="3" t="str">
        <f>IF($Q8=0,"bye",VLOOKUP($Q8,seznam!$A$2:$C$268,2))</f>
        <v>Vladovič Tomáš</v>
      </c>
      <c r="S8" s="3" t="str">
        <f>IF($Q8=0,"",VLOOKUP($Q8,seznam!$A$2:$D$268,4))</f>
        <v>Sokol Josefov - Jaroměř</v>
      </c>
      <c r="T8" s="76" t="s">
        <v>83</v>
      </c>
      <c r="U8" s="77" t="s">
        <v>97</v>
      </c>
      <c r="V8" s="77" t="s">
        <v>96</v>
      </c>
      <c r="W8" s="77" t="s">
        <v>96</v>
      </c>
      <c r="X8" s="78"/>
      <c r="Y8" s="3">
        <f t="shared" si="3"/>
        <v>1</v>
      </c>
      <c r="Z8" s="3">
        <f t="shared" si="4"/>
        <v>3</v>
      </c>
      <c r="AA8" s="3">
        <f t="shared" si="5"/>
        <v>25</v>
      </c>
      <c r="AB8" s="3" t="str">
        <f>IF($AA8=0,"",VLOOKUP($AA8,seznam!$A$2:$C$268,2))</f>
        <v>Vladovič Tomáš</v>
      </c>
      <c r="AC8" s="3" t="str">
        <f t="shared" si="6"/>
        <v>3:1 (-8,3,6,6)</v>
      </c>
      <c r="AD8" s="3" t="str">
        <f t="shared" si="7"/>
        <v>3:1 (-8,3,6,6)</v>
      </c>
      <c r="AE8" s="3">
        <f t="shared" si="8"/>
        <v>1</v>
      </c>
      <c r="AF8" s="3">
        <f t="shared" si="9"/>
        <v>2</v>
      </c>
      <c r="AH8" s="3">
        <f t="shared" si="10"/>
        <v>1</v>
      </c>
      <c r="AI8" s="3">
        <f t="shared" si="10"/>
        <v>-1</v>
      </c>
      <c r="AJ8" s="3">
        <f t="shared" si="10"/>
        <v>-1</v>
      </c>
      <c r="AK8" s="3">
        <f t="shared" si="10"/>
        <v>-1</v>
      </c>
      <c r="AL8" s="3">
        <f t="shared" si="10"/>
        <v>0</v>
      </c>
      <c r="AN8" s="3" t="str">
        <f>CONCATENATE("&lt;/Table&gt;&lt;/TD&gt;&lt;/TR&gt;&lt;/Table&gt;&lt;P&gt;")</f>
        <v>&lt;/Table&gt;&lt;/TD&gt;&lt;/TR&gt;&lt;/Table&gt;&lt;P&gt;</v>
      </c>
      <c r="AO8" s="3" t="str">
        <f>CONCATENATE("&lt;TR&gt;&lt;TD&gt;",A8,"&lt;TD width=200&gt;",B8,"&lt;TD&gt;",C8,"&lt;TD&gt;",D8,"&lt;TD&gt;",E8,"&lt;TD&gt;",F8,"&lt;TD&gt;",G8,"&lt;TD&gt;",H8,"&lt;/TD&gt;&lt;/TR&gt;")</f>
        <v>&lt;TR&gt;&lt;TD&gt;25&lt;TD width=200&gt;Vladovič Tomáš (Sokol Josefov - Jaroměř)&lt;TD&gt;0:3&lt;TD&gt;3:1&lt;TD&gt;0:3&lt;TD&gt;XXX&lt;TD&gt;4&lt;TD&gt;3.&lt;/TD&gt;&lt;/TR&gt;</v>
      </c>
      <c r="AP8" s="3" t="str">
        <f>CONCATENATE("&lt;TR&gt;&lt;TD&gt;",J8,"&lt;TD&gt;",K8,"&lt;/TD&gt;&lt;/TR&gt;")</f>
        <v>&lt;TR&gt;&lt;TD&gt;Topalovský Petr - Vladovič Tomáš&lt;TD&gt;1 : 3 (8,-3,-6,-6)&lt;/TD&gt;&lt;/TR&gt;</v>
      </c>
    </row>
    <row r="9" spans="1:42" ht="16.5" customHeight="1" thickTop="1" thickBot="1" x14ac:dyDescent="0.25">
      <c r="J9" s="3" t="str">
        <f t="shared" si="0"/>
        <v>Vícha Jan - Matuška Petr</v>
      </c>
      <c r="K9" s="3" t="str">
        <f t="shared" si="1"/>
        <v>0 : 3 (-5,-2,-10)</v>
      </c>
      <c r="M9" s="3" t="str">
        <f t="shared" si="2"/>
        <v>Dvouhra - Skupina A</v>
      </c>
      <c r="N9" s="3">
        <f>A7</f>
        <v>11</v>
      </c>
      <c r="O9" s="3" t="str">
        <f>IF($N9=0,"bye",VLOOKUP($N9,seznam!$A$2:$C$268,2))</f>
        <v>Vícha Jan</v>
      </c>
      <c r="P9" s="3" t="str">
        <f>IF($N9=0,"",VLOOKUP($N9,seznam!$A$2:$D$268,4))</f>
        <v>TJ Sokol HK</v>
      </c>
      <c r="Q9" s="3">
        <f>A5</f>
        <v>5</v>
      </c>
      <c r="R9" s="3" t="str">
        <f>IF($Q9=0,"bye",VLOOKUP($Q9,seznam!$A$2:$C$268,2))</f>
        <v>Matuška Petr</v>
      </c>
      <c r="S9" s="3" t="str">
        <f>IF($Q9=0,"",VLOOKUP($Q9,seznam!$A$2:$D$268,4))</f>
        <v>Tatran Hostinné</v>
      </c>
      <c r="T9" s="79" t="s">
        <v>85</v>
      </c>
      <c r="U9" s="80" t="s">
        <v>103</v>
      </c>
      <c r="V9" s="80" t="s">
        <v>82</v>
      </c>
      <c r="W9" s="80"/>
      <c r="X9" s="81"/>
      <c r="Y9" s="3">
        <f t="shared" si="3"/>
        <v>0</v>
      </c>
      <c r="Z9" s="3">
        <f t="shared" si="4"/>
        <v>3</v>
      </c>
      <c r="AA9" s="3">
        <f t="shared" si="5"/>
        <v>5</v>
      </c>
      <c r="AB9" s="3" t="str">
        <f>IF($AA9=0,"",VLOOKUP($AA9,seznam!$A$2:$C$268,2))</f>
        <v>Matuška Petr</v>
      </c>
      <c r="AC9" s="3" t="str">
        <f t="shared" si="6"/>
        <v>3:0 (5,2,10)</v>
      </c>
      <c r="AD9" s="3" t="str">
        <f t="shared" si="7"/>
        <v>3:0 (5,2,10)</v>
      </c>
      <c r="AE9" s="3">
        <f t="shared" si="8"/>
        <v>1</v>
      </c>
      <c r="AF9" s="3">
        <f t="shared" si="9"/>
        <v>2</v>
      </c>
      <c r="AH9" s="3">
        <f t="shared" si="10"/>
        <v>-1</v>
      </c>
      <c r="AI9" s="3">
        <f t="shared" si="10"/>
        <v>-1</v>
      </c>
      <c r="AJ9" s="3">
        <f t="shared" si="10"/>
        <v>-1</v>
      </c>
      <c r="AK9" s="3">
        <f t="shared" si="10"/>
        <v>0</v>
      </c>
      <c r="AL9" s="3">
        <f t="shared" si="10"/>
        <v>0</v>
      </c>
      <c r="AP9" s="3" t="str">
        <f>CONCATENATE("&lt;TR&gt;&lt;TD&gt;",J9,"&lt;TD&gt;",K9,"&lt;/TD&gt;&lt;/TR&gt;")</f>
        <v>&lt;TR&gt;&lt;TD&gt;Vícha Jan - Matuška Petr&lt;TD&gt;0 : 3 (-5,-2,-10)&lt;/TD&gt;&lt;/TR&gt;</v>
      </c>
    </row>
    <row r="10" spans="1:42" ht="16.5" customHeight="1" thickTop="1" thickBot="1" x14ac:dyDescent="0.25">
      <c r="M10" s="7" t="str">
        <f>B11</f>
        <v>Skupina B</v>
      </c>
      <c r="N10" s="7" t="s">
        <v>3</v>
      </c>
      <c r="O10" s="7" t="s">
        <v>29</v>
      </c>
      <c r="P10" s="7" t="s">
        <v>4</v>
      </c>
      <c r="Q10" s="7" t="s">
        <v>3</v>
      </c>
      <c r="R10" s="7" t="s">
        <v>30</v>
      </c>
      <c r="S10" s="7" t="s">
        <v>4</v>
      </c>
      <c r="T10" s="8" t="s">
        <v>5</v>
      </c>
      <c r="U10" s="8" t="s">
        <v>6</v>
      </c>
      <c r="V10" s="8" t="s">
        <v>7</v>
      </c>
      <c r="W10" s="8" t="s">
        <v>8</v>
      </c>
      <c r="X10" s="8" t="s">
        <v>9</v>
      </c>
      <c r="Y10" s="7" t="s">
        <v>10</v>
      </c>
      <c r="Z10" s="7" t="s">
        <v>11</v>
      </c>
      <c r="AA10" s="7" t="s">
        <v>12</v>
      </c>
      <c r="AN10" s="3" t="s">
        <v>13</v>
      </c>
    </row>
    <row r="11" spans="1:42" ht="16.5" customHeight="1" thickTop="1" thickBot="1" x14ac:dyDescent="0.25">
      <c r="A11" s="9">
        <v>2</v>
      </c>
      <c r="B11" s="10" t="s">
        <v>18</v>
      </c>
      <c r="C11" s="11">
        <v>1</v>
      </c>
      <c r="D11" s="12">
        <v>2</v>
      </c>
      <c r="E11" s="12">
        <v>3</v>
      </c>
      <c r="F11" s="13">
        <v>4</v>
      </c>
      <c r="G11" s="14" t="s">
        <v>15</v>
      </c>
      <c r="H11" s="13" t="s">
        <v>16</v>
      </c>
      <c r="J11" s="3" t="str">
        <f t="shared" ref="J11:J16" si="11">CONCATENATE(O11," - ",R11)</f>
        <v>Dušek Rostislav - Přiklopil Aleš</v>
      </c>
      <c r="K11" s="3" t="str">
        <f t="shared" ref="K11:K16" si="12">IF(SUM(Y11:Z11)=0,AD11,CONCATENATE(Y11," : ",Z11," (",T11,",",U11,",",V11,IF(Y11+Z11&gt;3,",",""),W11,IF(Y11+Z11&gt;4,",",""),X11,")"))</f>
        <v>3 : 0 (11,11,11)</v>
      </c>
      <c r="M11" s="3" t="str">
        <f t="shared" ref="M11:M16" si="13">CONCATENATE("Dvouhra - Skupina B")</f>
        <v>Dvouhra - Skupina B</v>
      </c>
      <c r="N11" s="3">
        <f>A12</f>
        <v>30</v>
      </c>
      <c r="O11" s="3" t="str">
        <f>IF($N11=0,"bye",VLOOKUP($N11,seznam!$A$2:$C$268,2))</f>
        <v>Dušek Rostislav</v>
      </c>
      <c r="P11" s="3" t="str">
        <f>IF($N11=0,"",VLOOKUP($N11,seznam!$A$2:$D$268,4))</f>
        <v>SK Dobré</v>
      </c>
      <c r="Q11" s="3">
        <f>A15</f>
        <v>32</v>
      </c>
      <c r="R11" s="3" t="str">
        <f>IF($Q11=0,"bye",VLOOKUP($Q11,seznam!$A$2:$C$268,2))</f>
        <v>Přiklopil Aleš</v>
      </c>
      <c r="S11" s="3" t="str">
        <f>IF($Q11=0,"",VLOOKUP($Q11,seznam!$A$2:$D$268,4))</f>
        <v>Tesla Pardubice</v>
      </c>
      <c r="T11" s="88" t="s">
        <v>105</v>
      </c>
      <c r="U11" s="89" t="s">
        <v>105</v>
      </c>
      <c r="V11" s="89" t="s">
        <v>105</v>
      </c>
      <c r="W11" s="89"/>
      <c r="X11" s="90"/>
      <c r="Y11" s="3">
        <f t="shared" ref="Y11:Y16" si="14">COUNTIF(AH11:AL11,"&gt;0")</f>
        <v>3</v>
      </c>
      <c r="Z11" s="3">
        <f t="shared" ref="Z11:Z16" si="15">COUNTIF(AH11:AL11,"&lt;0")</f>
        <v>0</v>
      </c>
      <c r="AA11" s="3">
        <f t="shared" ref="AA11:AA16" si="16">IF(Y11=Z11,0,IF(Y11&gt;Z11,N11,Q11))</f>
        <v>30</v>
      </c>
      <c r="AB11" s="3" t="str">
        <f>IF($AA11=0,"",VLOOKUP($AA11,seznam!$A$2:$C$268,2))</f>
        <v>Dušek Rostislav</v>
      </c>
      <c r="AC11" s="3" t="str">
        <f t="shared" ref="AC11:AC16" si="17">IF(Y11=Z11,"",IF(Y11&gt;Z11,CONCATENATE(Y11,":",Z11," (",T11,",",U11,",",V11,IF(SUM(Y11:Z11)&gt;3,",",""),W11,IF(SUM(Y11:Z11)&gt;4,",",""),X11,")"),CONCATENATE(Z11,":",Y11," (",-T11,",",-U11,",",-V11,IF(SUM(Y11:Z11)&gt;3,CONCATENATE(",",-W11),""),IF(SUM(Y11:Z11)&gt;4,CONCATENATE(",",-X11),""),")")))</f>
        <v>3:0 (11,11,11)</v>
      </c>
      <c r="AD11" s="3" t="str">
        <f t="shared" ref="AD11:AD16" si="18">IF(SUM(Y11:Z11)=0,"",AC11)</f>
        <v>3:0 (11,11,11)</v>
      </c>
      <c r="AE11" s="3">
        <f t="shared" ref="AE11:AE16" si="19">IF(T11="",0,IF(Y11&gt;Z11,2,1))</f>
        <v>2</v>
      </c>
      <c r="AF11" s="3">
        <f t="shared" ref="AF11:AF16" si="20">IF(T11="",0,IF(Z11&gt;Y11,2,1))</f>
        <v>1</v>
      </c>
      <c r="AH11" s="3">
        <f t="shared" ref="AH11:AL16" si="21">IF(T11="",0,IF(MID(T11,1,1)="-",-1,1))</f>
        <v>1</v>
      </c>
      <c r="AI11" s="3">
        <f t="shared" si="21"/>
        <v>1</v>
      </c>
      <c r="AJ11" s="3">
        <f t="shared" si="21"/>
        <v>1</v>
      </c>
      <c r="AK11" s="3">
        <f t="shared" si="21"/>
        <v>0</v>
      </c>
      <c r="AL11" s="3">
        <f t="shared" si="21"/>
        <v>0</v>
      </c>
      <c r="AN11" s="3" t="str">
        <f>CONCATENATE("&lt;Table border=1 cellpading=0 cellspacing=0 width=480&gt;&lt;TR&gt;&lt;TH colspan=2&gt;",B11,"&lt;TH&gt;1&lt;TH&gt;2&lt;TH&gt;3&lt;TH&gt;4&lt;TH&gt;Body&lt;TH&gt;Pořadí&lt;/TH&gt;&lt;/TR&gt;")</f>
        <v>&lt;Table border=1 cellpading=0 cellspacing=0 width=480&gt;&lt;TR&gt;&lt;TH colspan=2&gt;Skupina B&lt;TH&gt;1&lt;TH&gt;2&lt;TH&gt;3&lt;TH&gt;4&lt;TH&gt;Body&lt;TH&gt;Pořadí&lt;/TH&gt;&lt;/TR&gt;</v>
      </c>
      <c r="AP11" s="3" t="str">
        <f>CONCATENATE("&lt;TR&gt;&lt;TD width=250&gt;",J11,"&lt;TD&gt;",K11,"&lt;/TD&gt;&lt;/TR&gt;")</f>
        <v>&lt;TR&gt;&lt;TD width=250&gt;Dušek Rostislav - Přiklopil Aleš&lt;TD&gt;3 : 0 (11,11,11)&lt;/TD&gt;&lt;/TR&gt;</v>
      </c>
    </row>
    <row r="12" spans="1:42" ht="16.5" customHeight="1" thickTop="1" x14ac:dyDescent="0.2">
      <c r="A12" s="85">
        <v>30</v>
      </c>
      <c r="B12" s="15" t="str">
        <f>IF($A12="","",CONCATENATE(VLOOKUP($A12,seznam!$A$2:$B$268,2)," (",VLOOKUP($A12,seznam!$A$2:$E$269,4),")"))</f>
        <v>Dušek Rostislav (SK Dobré)</v>
      </c>
      <c r="C12" s="16" t="s">
        <v>17</v>
      </c>
      <c r="D12" s="17" t="str">
        <f>IF(Y14+Z14=0,"",CONCATENATE(Y14,":",Z14))</f>
        <v>3:0</v>
      </c>
      <c r="E12" s="17" t="str">
        <f>IF(Y16+Z16=0,"",CONCATENATE(Z16,":",Y16))</f>
        <v>3:0</v>
      </c>
      <c r="F12" s="18" t="str">
        <f>IF(Y11+Z11=0,"",CONCATENATE(Y11,":",Z11))</f>
        <v>3:0</v>
      </c>
      <c r="G12" s="19">
        <f>IF(AE11+AE14+AF16=0,"",AE11+AE14+AF16)</f>
        <v>6</v>
      </c>
      <c r="H12" s="82" t="s">
        <v>90</v>
      </c>
      <c r="J12" s="3" t="str">
        <f t="shared" si="11"/>
        <v>Chaloupek Jakub - Hȕbner Lukáš</v>
      </c>
      <c r="K12" s="3" t="str">
        <f t="shared" si="12"/>
        <v>1 : 3 (-12,-11,3,-7)</v>
      </c>
      <c r="M12" s="3" t="str">
        <f t="shared" si="13"/>
        <v>Dvouhra - Skupina B</v>
      </c>
      <c r="N12" s="3">
        <f>A13</f>
        <v>9</v>
      </c>
      <c r="O12" s="3" t="str">
        <f>IF($N12=0,"bye",VLOOKUP($N12,seznam!$A$2:$C$268,2))</f>
        <v>Chaloupek Jakub</v>
      </c>
      <c r="P12" s="3" t="str">
        <f>IF($N12=0,"",VLOOKUP($N12,seznam!$A$2:$D$268,4))</f>
        <v>TTC Kostelec</v>
      </c>
      <c r="Q12" s="3">
        <f>A14</f>
        <v>37</v>
      </c>
      <c r="R12" s="3" t="str">
        <f>IF($Q12=0,"bye",VLOOKUP($Q12,seznam!$A$2:$C$268,2))</f>
        <v>Hȕbner Lukáš</v>
      </c>
      <c r="S12" s="3" t="str">
        <f>IF($Q12=0,"",VLOOKUP($Q12,seznam!$A$2:$D$268,4))</f>
        <v>Chrudim</v>
      </c>
      <c r="T12" s="91" t="s">
        <v>107</v>
      </c>
      <c r="U12" s="92" t="s">
        <v>99</v>
      </c>
      <c r="V12" s="92" t="s">
        <v>81</v>
      </c>
      <c r="W12" s="92" t="s">
        <v>86</v>
      </c>
      <c r="X12" s="93"/>
      <c r="Y12" s="3">
        <f t="shared" si="14"/>
        <v>1</v>
      </c>
      <c r="Z12" s="3">
        <f t="shared" si="15"/>
        <v>3</v>
      </c>
      <c r="AA12" s="3">
        <f t="shared" si="16"/>
        <v>37</v>
      </c>
      <c r="AB12" s="3" t="str">
        <f>IF($AA12=0,"",VLOOKUP($AA12,seznam!$A$2:$C$268,2))</f>
        <v>Hȕbner Lukáš</v>
      </c>
      <c r="AC12" s="3" t="str">
        <f t="shared" si="17"/>
        <v>3:1 (12,11,-3,7)</v>
      </c>
      <c r="AD12" s="3" t="str">
        <f t="shared" si="18"/>
        <v>3:1 (12,11,-3,7)</v>
      </c>
      <c r="AE12" s="3">
        <f t="shared" si="19"/>
        <v>1</v>
      </c>
      <c r="AF12" s="3">
        <f t="shared" si="20"/>
        <v>2</v>
      </c>
      <c r="AH12" s="3">
        <f t="shared" si="21"/>
        <v>-1</v>
      </c>
      <c r="AI12" s="3">
        <f t="shared" si="21"/>
        <v>-1</v>
      </c>
      <c r="AJ12" s="3">
        <f t="shared" si="21"/>
        <v>1</v>
      </c>
      <c r="AK12" s="3">
        <f t="shared" si="21"/>
        <v>-1</v>
      </c>
      <c r="AL12" s="3">
        <f t="shared" si="21"/>
        <v>0</v>
      </c>
      <c r="AN12" s="3" t="str">
        <f>CONCATENATE(AO12,AO13,AO14,AO15,)</f>
        <v>&lt;TR&gt;&lt;TD&gt;30&lt;TD width=200&gt;Dušek Rostislav (SK Dobré)&lt;TD&gt;XXX&lt;TD&gt;3:0&lt;TD&gt;3:0&lt;TD&gt;3:0&lt;TD&gt;6&lt;TD&gt;1.&lt;/TD&gt;&lt;/TR&gt;&lt;TR&gt;&lt;TD&gt;9&lt;TD width=200&gt;Chaloupek Jakub (TTC Kostelec)&lt;TD&gt;0:3&lt;TD&gt;XXX&lt;TD&gt;1:3&lt;TD&gt;0:3&lt;TD&gt;3&lt;TD&gt;4.&lt;/TD&gt;&lt;/TR&gt;&lt;TR&gt;&lt;TD&gt;37&lt;TD width=200&gt;Hȕbner Lukáš (Chrudim)&lt;TD&gt;0:3&lt;TD&gt;3:1&lt;TD&gt;XXX&lt;TD&gt;1:3&lt;TD&gt;4&lt;TD&gt;3.&lt;/TD&gt;&lt;/TR&gt;&lt;TR&gt;&lt;TD&gt;32&lt;TD width=200&gt;Přiklopil Aleš (Tesla Pardubice)&lt;TD&gt;0:3&lt;TD&gt;3:0&lt;TD&gt;3:1&lt;TD&gt;XXX&lt;TD&gt;5&lt;TD&gt;2.&lt;/TD&gt;&lt;/TR&gt;</v>
      </c>
      <c r="AO12" s="3" t="str">
        <f>CONCATENATE("&lt;TR&gt;&lt;TD&gt;",A12,"&lt;TD width=200&gt;",B12,"&lt;TD&gt;",C12,"&lt;TD&gt;",D12,"&lt;TD&gt;",E12,"&lt;TD&gt;",F12,"&lt;TD&gt;",G12,"&lt;TD&gt;",H12,"&lt;/TD&gt;&lt;/TR&gt;")</f>
        <v>&lt;TR&gt;&lt;TD&gt;30&lt;TD width=200&gt;Dušek Rostislav (SK Dobré)&lt;TD&gt;XXX&lt;TD&gt;3:0&lt;TD&gt;3:0&lt;TD&gt;3:0&lt;TD&gt;6&lt;TD&gt;1.&lt;/TD&gt;&lt;/TR&gt;</v>
      </c>
      <c r="AP12" s="3" t="str">
        <f>CONCATENATE("&lt;TR&gt;&lt;TD&gt;",J12,"&lt;TD&gt;",K12,"&lt;/TD&gt;&lt;/TR&gt;")</f>
        <v>&lt;TR&gt;&lt;TD&gt;Chaloupek Jakub - Hȕbner Lukáš&lt;TD&gt;1 : 3 (-12,-11,3,-7)&lt;/TD&gt;&lt;/TR&gt;</v>
      </c>
    </row>
    <row r="13" spans="1:42" ht="16.5" customHeight="1" x14ac:dyDescent="0.2">
      <c r="A13" s="86">
        <v>9</v>
      </c>
      <c r="B13" s="20" t="str">
        <f>IF($A13="","",CONCATENATE(VLOOKUP($A13,seznam!$A$2:$B$268,2)," (",VLOOKUP($A13,seznam!$A$2:$E$269,4),")"))</f>
        <v>Chaloupek Jakub (TTC Kostelec)</v>
      </c>
      <c r="C13" s="21" t="str">
        <f>IF(Y14+Z14=0,"",CONCATENATE(Z14,":",Y14))</f>
        <v>0:3</v>
      </c>
      <c r="D13" s="22" t="s">
        <v>17</v>
      </c>
      <c r="E13" s="22" t="str">
        <f>IF(Y12+Z12=0,"",CONCATENATE(Y12,":",Z12))</f>
        <v>1:3</v>
      </c>
      <c r="F13" s="23" t="str">
        <f>IF(Y15+Z15=0,"",CONCATENATE(Y15,":",Z15))</f>
        <v>0:3</v>
      </c>
      <c r="G13" s="24">
        <f>IF(AE12+AF14+AE15=0,"",AE12+AF14+AE15)</f>
        <v>3</v>
      </c>
      <c r="H13" s="83" t="s">
        <v>93</v>
      </c>
      <c r="J13" s="3" t="str">
        <f t="shared" si="11"/>
        <v>Přiklopil Aleš - Hȕbner Lukáš</v>
      </c>
      <c r="K13" s="3" t="str">
        <f t="shared" si="12"/>
        <v>3 : 1 (-7,11,11,11)</v>
      </c>
      <c r="M13" s="3" t="str">
        <f t="shared" si="13"/>
        <v>Dvouhra - Skupina B</v>
      </c>
      <c r="N13" s="3">
        <f>A15</f>
        <v>32</v>
      </c>
      <c r="O13" s="3" t="str">
        <f>IF($N13=0,"bye",VLOOKUP($N13,seznam!$A$2:$C$268,2))</f>
        <v>Přiklopil Aleš</v>
      </c>
      <c r="P13" s="3" t="str">
        <f>IF($N13=0,"",VLOOKUP($N13,seznam!$A$2:$D$268,4))</f>
        <v>Tesla Pardubice</v>
      </c>
      <c r="Q13" s="3">
        <f>A14</f>
        <v>37</v>
      </c>
      <c r="R13" s="3" t="str">
        <f>IF($Q13=0,"bye",VLOOKUP($Q13,seznam!$A$2:$C$268,2))</f>
        <v>Hȕbner Lukáš</v>
      </c>
      <c r="S13" s="3" t="str">
        <f>IF($Q13=0,"",VLOOKUP($Q13,seznam!$A$2:$D$268,4))</f>
        <v>Chrudim</v>
      </c>
      <c r="T13" s="91" t="s">
        <v>86</v>
      </c>
      <c r="U13" s="92" t="s">
        <v>105</v>
      </c>
      <c r="V13" s="92" t="s">
        <v>105</v>
      </c>
      <c r="W13" s="92" t="s">
        <v>105</v>
      </c>
      <c r="X13" s="93"/>
      <c r="Y13" s="3">
        <f t="shared" si="14"/>
        <v>3</v>
      </c>
      <c r="Z13" s="3">
        <f t="shared" si="15"/>
        <v>1</v>
      </c>
      <c r="AA13" s="3">
        <f t="shared" si="16"/>
        <v>32</v>
      </c>
      <c r="AB13" s="3" t="str">
        <f>IF($AA13=0,"",VLOOKUP($AA13,seznam!$A$2:$C$268,2))</f>
        <v>Přiklopil Aleš</v>
      </c>
      <c r="AC13" s="3" t="str">
        <f t="shared" si="17"/>
        <v>3:1 (-7,11,11,11)</v>
      </c>
      <c r="AD13" s="3" t="str">
        <f t="shared" si="18"/>
        <v>3:1 (-7,11,11,11)</v>
      </c>
      <c r="AE13" s="3">
        <f t="shared" si="19"/>
        <v>2</v>
      </c>
      <c r="AF13" s="3">
        <f t="shared" si="20"/>
        <v>1</v>
      </c>
      <c r="AH13" s="3">
        <f t="shared" si="21"/>
        <v>-1</v>
      </c>
      <c r="AI13" s="3">
        <f t="shared" si="21"/>
        <v>1</v>
      </c>
      <c r="AJ13" s="3">
        <f t="shared" si="21"/>
        <v>1</v>
      </c>
      <c r="AK13" s="3">
        <f t="shared" si="21"/>
        <v>1</v>
      </c>
      <c r="AL13" s="3">
        <f t="shared" si="21"/>
        <v>0</v>
      </c>
      <c r="AN13" s="3" t="str">
        <f>CONCATENATE("&lt;/Table&gt;&lt;TD width=420&gt;&lt;Table&gt;")</f>
        <v>&lt;/Table&gt;&lt;TD width=420&gt;&lt;Table&gt;</v>
      </c>
      <c r="AO13" s="3" t="str">
        <f>CONCATENATE("&lt;TR&gt;&lt;TD&gt;",A13,"&lt;TD width=200&gt;",B13,"&lt;TD&gt;",C13,"&lt;TD&gt;",D13,"&lt;TD&gt;",E13,"&lt;TD&gt;",F13,"&lt;TD&gt;",G13,"&lt;TD&gt;",H13,"&lt;/TD&gt;&lt;/TR&gt;")</f>
        <v>&lt;TR&gt;&lt;TD&gt;9&lt;TD width=200&gt;Chaloupek Jakub (TTC Kostelec)&lt;TD&gt;0:3&lt;TD&gt;XXX&lt;TD&gt;1:3&lt;TD&gt;0:3&lt;TD&gt;3&lt;TD&gt;4.&lt;/TD&gt;&lt;/TR&gt;</v>
      </c>
      <c r="AP13" s="3" t="str">
        <f>CONCATENATE("&lt;TR&gt;&lt;TD&gt;",J13,"&lt;TD&gt;",K13,"&lt;/TD&gt;&lt;/TR&gt;")</f>
        <v>&lt;TR&gt;&lt;TD&gt;Přiklopil Aleš - Hȕbner Lukáš&lt;TD&gt;3 : 1 (-7,11,11,11)&lt;/TD&gt;&lt;/TR&gt;</v>
      </c>
    </row>
    <row r="14" spans="1:42" ht="16.5" customHeight="1" x14ac:dyDescent="0.2">
      <c r="A14" s="86">
        <v>37</v>
      </c>
      <c r="B14" s="20" t="str">
        <f>IF($A14="","",CONCATENATE(VLOOKUP($A14,seznam!$A$2:$B$268,2)," (",VLOOKUP($A14,seznam!$A$2:$E$269,4),")"))</f>
        <v>Hȕbner Lukáš (Chrudim)</v>
      </c>
      <c r="C14" s="21" t="str">
        <f>IF(Y16+Z16=0,"",CONCATENATE(Y16,":",Z16))</f>
        <v>0:3</v>
      </c>
      <c r="D14" s="22" t="str">
        <f>IF(Y12+Z12=0,"",CONCATENATE(Z12,":",Y12))</f>
        <v>3:1</v>
      </c>
      <c r="E14" s="22" t="s">
        <v>17</v>
      </c>
      <c r="F14" s="23" t="str">
        <f>IF(Y13+Z13=0,"",CONCATENATE(Z13,":",Y13))</f>
        <v>1:3</v>
      </c>
      <c r="G14" s="24">
        <f>IF(AF12+AF13+AE16=0,"",AF12+AF13+AE16)</f>
        <v>4</v>
      </c>
      <c r="H14" s="83" t="s">
        <v>91</v>
      </c>
      <c r="J14" s="3" t="str">
        <f t="shared" si="11"/>
        <v>Dušek Rostislav - Chaloupek Jakub</v>
      </c>
      <c r="K14" s="3" t="str">
        <f t="shared" si="12"/>
        <v>3 : 0 (11,11,11)</v>
      </c>
      <c r="M14" s="3" t="str">
        <f t="shared" si="13"/>
        <v>Dvouhra - Skupina B</v>
      </c>
      <c r="N14" s="3">
        <f>A12</f>
        <v>30</v>
      </c>
      <c r="O14" s="3" t="str">
        <f>IF($N14=0,"bye",VLOOKUP($N14,seznam!$A$2:$C$268,2))</f>
        <v>Dušek Rostislav</v>
      </c>
      <c r="P14" s="3" t="str">
        <f>IF($N14=0,"",VLOOKUP($N14,seznam!$A$2:$D$268,4))</f>
        <v>SK Dobré</v>
      </c>
      <c r="Q14" s="3">
        <f>A13</f>
        <v>9</v>
      </c>
      <c r="R14" s="3" t="str">
        <f>IF($Q14=0,"bye",VLOOKUP($Q14,seznam!$A$2:$C$268,2))</f>
        <v>Chaloupek Jakub</v>
      </c>
      <c r="S14" s="3" t="str">
        <f>IF($Q14=0,"",VLOOKUP($Q14,seznam!$A$2:$D$268,4))</f>
        <v>TTC Kostelec</v>
      </c>
      <c r="T14" s="91" t="s">
        <v>105</v>
      </c>
      <c r="U14" s="92" t="s">
        <v>105</v>
      </c>
      <c r="V14" s="92" t="s">
        <v>105</v>
      </c>
      <c r="W14" s="92"/>
      <c r="X14" s="93"/>
      <c r="Y14" s="3">
        <f t="shared" si="14"/>
        <v>3</v>
      </c>
      <c r="Z14" s="3">
        <f t="shared" si="15"/>
        <v>0</v>
      </c>
      <c r="AA14" s="3">
        <f t="shared" si="16"/>
        <v>30</v>
      </c>
      <c r="AB14" s="3" t="str">
        <f>IF($AA14=0,"",VLOOKUP($AA14,seznam!$A$2:$C$268,2))</f>
        <v>Dušek Rostislav</v>
      </c>
      <c r="AC14" s="3" t="str">
        <f t="shared" si="17"/>
        <v>3:0 (11,11,11)</v>
      </c>
      <c r="AD14" s="3" t="str">
        <f t="shared" si="18"/>
        <v>3:0 (11,11,11)</v>
      </c>
      <c r="AE14" s="3">
        <f t="shared" si="19"/>
        <v>2</v>
      </c>
      <c r="AF14" s="3">
        <f t="shared" si="20"/>
        <v>1</v>
      </c>
      <c r="AH14" s="3">
        <f t="shared" si="21"/>
        <v>1</v>
      </c>
      <c r="AI14" s="3">
        <f t="shared" si="21"/>
        <v>1</v>
      </c>
      <c r="AJ14" s="3">
        <f t="shared" si="21"/>
        <v>1</v>
      </c>
      <c r="AK14" s="3">
        <f t="shared" si="21"/>
        <v>0</v>
      </c>
      <c r="AL14" s="3">
        <f t="shared" si="21"/>
        <v>0</v>
      </c>
      <c r="AN14" s="3" t="str">
        <f>CONCATENATE(AP11,AP12,AP13,AP14,AP15,AP16,)</f>
        <v>&lt;TR&gt;&lt;TD width=250&gt;Dušek Rostislav - Přiklopil Aleš&lt;TD&gt;3 : 0 (11,11,11)&lt;/TD&gt;&lt;/TR&gt;&lt;TR&gt;&lt;TD&gt;Chaloupek Jakub - Hȕbner Lukáš&lt;TD&gt;1 : 3 (-12,-11,3,-7)&lt;/TD&gt;&lt;/TR&gt;&lt;TR&gt;&lt;TD&gt;Přiklopil Aleš - Hȕbner Lukáš&lt;TD&gt;3 : 1 (-7,11,11,11)&lt;/TD&gt;&lt;/TR&gt;&lt;TR&gt;&lt;TD&gt;Dušek Rostislav - Chaloupek Jakub&lt;TD&gt;3 : 0 (11,11,11)&lt;/TD&gt;&lt;/TR&gt;&lt;TR&gt;&lt;TD&gt;Chaloupek Jakub - Přiklopil Aleš&lt;TD&gt;0 : 3 (-8,-7,-9)&lt;/TD&gt;&lt;/TR&gt;&lt;TR&gt;&lt;TD&gt;Hȕbner Lukáš - Dušek Rostislav&lt;TD&gt;0 : 3 (-4,-4,-3)&lt;/TD&gt;&lt;/TR&gt;</v>
      </c>
      <c r="AO14" s="3" t="str">
        <f>CONCATENATE("&lt;TR&gt;&lt;TD&gt;",A14,"&lt;TD width=200&gt;",B14,"&lt;TD&gt;",C14,"&lt;TD&gt;",D14,"&lt;TD&gt;",E14,"&lt;TD&gt;",F14,"&lt;TD&gt;",G14,"&lt;TD&gt;",H14,"&lt;/TD&gt;&lt;/TR&gt;")</f>
        <v>&lt;TR&gt;&lt;TD&gt;37&lt;TD width=200&gt;Hȕbner Lukáš (Chrudim)&lt;TD&gt;0:3&lt;TD&gt;3:1&lt;TD&gt;XXX&lt;TD&gt;1:3&lt;TD&gt;4&lt;TD&gt;3.&lt;/TD&gt;&lt;/TR&gt;</v>
      </c>
      <c r="AP14" s="3" t="str">
        <f>CONCATENATE("&lt;TR&gt;&lt;TD&gt;",J14,"&lt;TD&gt;",K14,"&lt;/TD&gt;&lt;/TR&gt;")</f>
        <v>&lt;TR&gt;&lt;TD&gt;Dušek Rostislav - Chaloupek Jakub&lt;TD&gt;3 : 0 (11,11,11)&lt;/TD&gt;&lt;/TR&gt;</v>
      </c>
    </row>
    <row r="15" spans="1:42" ht="16.5" customHeight="1" thickBot="1" x14ac:dyDescent="0.25">
      <c r="A15" s="87">
        <v>32</v>
      </c>
      <c r="B15" s="25" t="str">
        <f>IF($A15="","",CONCATENATE(VLOOKUP($A15,seznam!$A$2:$B$268,2)," (",VLOOKUP($A15,seznam!$A$2:$E$269,4),")"))</f>
        <v>Přiklopil Aleš (Tesla Pardubice)</v>
      </c>
      <c r="C15" s="26" t="str">
        <f>IF(Y11+Z11=0,"",CONCATENATE(Z11,":",Y11))</f>
        <v>0:3</v>
      </c>
      <c r="D15" s="27" t="str">
        <f>IF(Y15+Z15=0,"",CONCATENATE(Z15,":",Y15))</f>
        <v>3:0</v>
      </c>
      <c r="E15" s="27" t="str">
        <f>IF(Y13+Z13=0,"",CONCATENATE(Y13,":",Z13))</f>
        <v>3:1</v>
      </c>
      <c r="F15" s="28" t="s">
        <v>17</v>
      </c>
      <c r="G15" s="29">
        <f>IF(AF11+AE13+AF15=0,"",AF11+AE13+AF15)</f>
        <v>5</v>
      </c>
      <c r="H15" s="84" t="s">
        <v>92</v>
      </c>
      <c r="J15" s="3" t="str">
        <f t="shared" si="11"/>
        <v>Chaloupek Jakub - Přiklopil Aleš</v>
      </c>
      <c r="K15" s="3" t="str">
        <f t="shared" si="12"/>
        <v>0 : 3 (-8,-7,-9)</v>
      </c>
      <c r="M15" s="3" t="str">
        <f t="shared" si="13"/>
        <v>Dvouhra - Skupina B</v>
      </c>
      <c r="N15" s="3">
        <f>A13</f>
        <v>9</v>
      </c>
      <c r="O15" s="3" t="str">
        <f>IF($N15=0,"bye",VLOOKUP($N15,seznam!$A$2:$C$268,2))</f>
        <v>Chaloupek Jakub</v>
      </c>
      <c r="P15" s="3" t="str">
        <f>IF($N15=0,"",VLOOKUP($N15,seznam!$A$2:$D$268,4))</f>
        <v>TTC Kostelec</v>
      </c>
      <c r="Q15" s="3">
        <f>A15</f>
        <v>32</v>
      </c>
      <c r="R15" s="3" t="str">
        <f>IF($Q15=0,"bye",VLOOKUP($Q15,seznam!$A$2:$C$268,2))</f>
        <v>Přiklopil Aleš</v>
      </c>
      <c r="S15" s="3" t="str">
        <f>IF($Q15=0,"",VLOOKUP($Q15,seznam!$A$2:$D$268,4))</f>
        <v>Tesla Pardubice</v>
      </c>
      <c r="T15" s="91" t="s">
        <v>102</v>
      </c>
      <c r="U15" s="92" t="s">
        <v>86</v>
      </c>
      <c r="V15" s="92" t="s">
        <v>100</v>
      </c>
      <c r="W15" s="92"/>
      <c r="X15" s="93"/>
      <c r="Y15" s="3">
        <f t="shared" si="14"/>
        <v>0</v>
      </c>
      <c r="Z15" s="3">
        <f t="shared" si="15"/>
        <v>3</v>
      </c>
      <c r="AA15" s="3">
        <f t="shared" si="16"/>
        <v>32</v>
      </c>
      <c r="AB15" s="3" t="str">
        <f>IF($AA15=0,"",VLOOKUP($AA15,seznam!$A$2:$C$268,2))</f>
        <v>Přiklopil Aleš</v>
      </c>
      <c r="AC15" s="3" t="str">
        <f t="shared" si="17"/>
        <v>3:0 (8,7,9)</v>
      </c>
      <c r="AD15" s="3" t="str">
        <f t="shared" si="18"/>
        <v>3:0 (8,7,9)</v>
      </c>
      <c r="AE15" s="3">
        <f t="shared" si="19"/>
        <v>1</v>
      </c>
      <c r="AF15" s="3">
        <f t="shared" si="20"/>
        <v>2</v>
      </c>
      <c r="AH15" s="3">
        <f t="shared" si="21"/>
        <v>-1</v>
      </c>
      <c r="AI15" s="3">
        <f t="shared" si="21"/>
        <v>-1</v>
      </c>
      <c r="AJ15" s="3">
        <f t="shared" si="21"/>
        <v>-1</v>
      </c>
      <c r="AK15" s="3">
        <f t="shared" si="21"/>
        <v>0</v>
      </c>
      <c r="AL15" s="3">
        <f t="shared" si="21"/>
        <v>0</v>
      </c>
      <c r="AN15" s="3" t="str">
        <f>CONCATENATE("&lt;/Table&gt;&lt;/TD&gt;&lt;/TR&gt;&lt;/Table&gt;&lt;P&gt;")</f>
        <v>&lt;/Table&gt;&lt;/TD&gt;&lt;/TR&gt;&lt;/Table&gt;&lt;P&gt;</v>
      </c>
      <c r="AO15" s="3" t="str">
        <f>CONCATENATE("&lt;TR&gt;&lt;TD&gt;",A15,"&lt;TD width=200&gt;",B15,"&lt;TD&gt;",C15,"&lt;TD&gt;",D15,"&lt;TD&gt;",E15,"&lt;TD&gt;",F15,"&lt;TD&gt;",G15,"&lt;TD&gt;",H15,"&lt;/TD&gt;&lt;/TR&gt;")</f>
        <v>&lt;TR&gt;&lt;TD&gt;32&lt;TD width=200&gt;Přiklopil Aleš (Tesla Pardubice)&lt;TD&gt;0:3&lt;TD&gt;3:0&lt;TD&gt;3:1&lt;TD&gt;XXX&lt;TD&gt;5&lt;TD&gt;2.&lt;/TD&gt;&lt;/TR&gt;</v>
      </c>
      <c r="AP15" s="3" t="str">
        <f>CONCATENATE("&lt;TR&gt;&lt;TD&gt;",J15,"&lt;TD&gt;",K15,"&lt;/TD&gt;&lt;/TR&gt;")</f>
        <v>&lt;TR&gt;&lt;TD&gt;Chaloupek Jakub - Přiklopil Aleš&lt;TD&gt;0 : 3 (-8,-7,-9)&lt;/TD&gt;&lt;/TR&gt;</v>
      </c>
    </row>
    <row r="16" spans="1:42" ht="16.5" customHeight="1" thickTop="1" thickBot="1" x14ac:dyDescent="0.25">
      <c r="J16" s="3" t="str">
        <f t="shared" si="11"/>
        <v>Hȕbner Lukáš - Dušek Rostislav</v>
      </c>
      <c r="K16" s="3" t="str">
        <f t="shared" si="12"/>
        <v>0 : 3 (-4,-4,-3)</v>
      </c>
      <c r="M16" s="3" t="str">
        <f t="shared" si="13"/>
        <v>Dvouhra - Skupina B</v>
      </c>
      <c r="N16" s="3">
        <f>A14</f>
        <v>37</v>
      </c>
      <c r="O16" s="3" t="str">
        <f>IF($N16=0,"bye",VLOOKUP($N16,seznam!$A$2:$C$268,2))</f>
        <v>Hȕbner Lukáš</v>
      </c>
      <c r="P16" s="3" t="str">
        <f>IF($N16=0,"",VLOOKUP($N16,seznam!$A$2:$D$268,4))</f>
        <v>Chrudim</v>
      </c>
      <c r="Q16" s="3">
        <f>A12</f>
        <v>30</v>
      </c>
      <c r="R16" s="3" t="str">
        <f>IF($Q16=0,"bye",VLOOKUP($Q16,seznam!$A$2:$C$268,2))</f>
        <v>Dušek Rostislav</v>
      </c>
      <c r="S16" s="3" t="str">
        <f>IF($Q16=0,"",VLOOKUP($Q16,seznam!$A$2:$D$268,4))</f>
        <v>SK Dobré</v>
      </c>
      <c r="T16" s="94" t="s">
        <v>84</v>
      </c>
      <c r="U16" s="95" t="s">
        <v>84</v>
      </c>
      <c r="V16" s="95" t="s">
        <v>97</v>
      </c>
      <c r="W16" s="95"/>
      <c r="X16" s="96"/>
      <c r="Y16" s="3">
        <f t="shared" si="14"/>
        <v>0</v>
      </c>
      <c r="Z16" s="3">
        <f t="shared" si="15"/>
        <v>3</v>
      </c>
      <c r="AA16" s="3">
        <f t="shared" si="16"/>
        <v>30</v>
      </c>
      <c r="AB16" s="3" t="str">
        <f>IF($AA16=0,"",VLOOKUP($AA16,seznam!$A$2:$C$268,2))</f>
        <v>Dušek Rostislav</v>
      </c>
      <c r="AC16" s="3" t="str">
        <f t="shared" si="17"/>
        <v>3:0 (4,4,3)</v>
      </c>
      <c r="AD16" s="3" t="str">
        <f t="shared" si="18"/>
        <v>3:0 (4,4,3)</v>
      </c>
      <c r="AE16" s="3">
        <f t="shared" si="19"/>
        <v>1</v>
      </c>
      <c r="AF16" s="3">
        <f t="shared" si="20"/>
        <v>2</v>
      </c>
      <c r="AH16" s="3">
        <f t="shared" si="21"/>
        <v>-1</v>
      </c>
      <c r="AI16" s="3">
        <f t="shared" si="21"/>
        <v>-1</v>
      </c>
      <c r="AJ16" s="3">
        <f t="shared" si="21"/>
        <v>-1</v>
      </c>
      <c r="AK16" s="3">
        <f t="shared" si="21"/>
        <v>0</v>
      </c>
      <c r="AL16" s="3">
        <f t="shared" si="21"/>
        <v>0</v>
      </c>
      <c r="AP16" s="3" t="str">
        <f>CONCATENATE("&lt;TR&gt;&lt;TD&gt;",J16,"&lt;TD&gt;",K16,"&lt;/TD&gt;&lt;/TR&gt;")</f>
        <v>&lt;TR&gt;&lt;TD&gt;Hȕbner Lukáš - Dušek Rostislav&lt;TD&gt;0 : 3 (-4,-4,-3)&lt;/TD&gt;&lt;/TR&gt;</v>
      </c>
    </row>
    <row r="17" spans="1:42" ht="16.5" customHeight="1" thickTop="1" thickBot="1" x14ac:dyDescent="0.25">
      <c r="M17" s="7" t="str">
        <f>B18</f>
        <v>Skupina C</v>
      </c>
      <c r="N17" s="7" t="s">
        <v>3</v>
      </c>
      <c r="O17" s="7" t="s">
        <v>29</v>
      </c>
      <c r="P17" s="7" t="s">
        <v>4</v>
      </c>
      <c r="Q17" s="7" t="s">
        <v>3</v>
      </c>
      <c r="R17" s="7" t="s">
        <v>30</v>
      </c>
      <c r="S17" s="7" t="s">
        <v>4</v>
      </c>
      <c r="T17" s="8" t="s">
        <v>5</v>
      </c>
      <c r="U17" s="8" t="s">
        <v>6</v>
      </c>
      <c r="V17" s="8" t="s">
        <v>7</v>
      </c>
      <c r="W17" s="8" t="s">
        <v>8</v>
      </c>
      <c r="X17" s="8" t="s">
        <v>9</v>
      </c>
      <c r="Y17" s="7" t="s">
        <v>10</v>
      </c>
      <c r="Z17" s="7" t="s">
        <v>11</v>
      </c>
      <c r="AA17" s="7" t="s">
        <v>12</v>
      </c>
      <c r="AN17" s="3" t="s">
        <v>13</v>
      </c>
    </row>
    <row r="18" spans="1:42" ht="16.5" customHeight="1" thickTop="1" thickBot="1" x14ac:dyDescent="0.25">
      <c r="A18" s="9">
        <v>3</v>
      </c>
      <c r="B18" s="10" t="s">
        <v>19</v>
      </c>
      <c r="C18" s="11">
        <v>1</v>
      </c>
      <c r="D18" s="12">
        <v>2</v>
      </c>
      <c r="E18" s="12">
        <v>3</v>
      </c>
      <c r="F18" s="13">
        <v>4</v>
      </c>
      <c r="G18" s="14" t="s">
        <v>15</v>
      </c>
      <c r="H18" s="13" t="s">
        <v>16</v>
      </c>
      <c r="J18" s="3" t="str">
        <f t="shared" ref="J18:J23" si="22">CONCATENATE(O18," - ",R18)</f>
        <v>Dušek Jakub - Malý Lukáš</v>
      </c>
      <c r="K18" s="3" t="str">
        <f t="shared" ref="K18:K23" si="23">IF(SUM(Y18:Z18)=0,AD18,CONCATENATE(Y18," : ",Z18," (",T18,",",U18,",",V18,IF(Y18+Z18&gt;3,",",""),W18,IF(Y18+Z18&gt;4,",",""),X18,")"))</f>
        <v>3 : 0 (11,11,11)</v>
      </c>
      <c r="M18" s="3" t="str">
        <f t="shared" ref="M18:M23" si="24">CONCATENATE("Dvouhra - Skupina C")</f>
        <v>Dvouhra - Skupina C</v>
      </c>
      <c r="N18" s="3">
        <f>A19</f>
        <v>29</v>
      </c>
      <c r="O18" s="3" t="str">
        <f>IF($N18=0,"bye",VLOOKUP($N18,seznam!$A$2:$C$268,2))</f>
        <v>Dušek Jakub</v>
      </c>
      <c r="P18" s="3" t="str">
        <f>IF($N18=0,"",VLOOKUP($N18,seznam!$A$2:$D$268,4))</f>
        <v>SK Dobré</v>
      </c>
      <c r="Q18" s="3">
        <f>A22</f>
        <v>34</v>
      </c>
      <c r="R18" s="3" t="str">
        <f>IF($Q18=0,"bye",VLOOKUP($Q18,seznam!$A$2:$C$268,2))</f>
        <v>Malý Lukáš</v>
      </c>
      <c r="S18" s="3" t="str">
        <f>IF($Q18=0,"",VLOOKUP($Q18,seznam!$A$2:$D$268,4))</f>
        <v>Jiskra Jaroměř</v>
      </c>
      <c r="T18" s="88" t="s">
        <v>105</v>
      </c>
      <c r="U18" s="89" t="s">
        <v>105</v>
      </c>
      <c r="V18" s="89" t="s">
        <v>105</v>
      </c>
      <c r="W18" s="89"/>
      <c r="X18" s="90"/>
      <c r="Y18" s="3">
        <f t="shared" ref="Y18:Y23" si="25">COUNTIF(AH18:AL18,"&gt;0")</f>
        <v>3</v>
      </c>
      <c r="Z18" s="3">
        <f t="shared" ref="Z18:Z23" si="26">COUNTIF(AH18:AL18,"&lt;0")</f>
        <v>0</v>
      </c>
      <c r="AA18" s="3">
        <f t="shared" ref="AA18:AA23" si="27">IF(Y18=Z18,0,IF(Y18&gt;Z18,N18,Q18))</f>
        <v>29</v>
      </c>
      <c r="AB18" s="3" t="str">
        <f>IF($AA18=0,"",VLOOKUP($AA18,seznam!$A$2:$C$268,2))</f>
        <v>Dušek Jakub</v>
      </c>
      <c r="AC18" s="3" t="str">
        <f t="shared" ref="AC18:AC23" si="28">IF(Y18=Z18,"",IF(Y18&gt;Z18,CONCATENATE(Y18,":",Z18," (",T18,",",U18,",",V18,IF(SUM(Y18:Z18)&gt;3,",",""),W18,IF(SUM(Y18:Z18)&gt;4,",",""),X18,")"),CONCATENATE(Z18,":",Y18," (",-T18,",",-U18,",",-V18,IF(SUM(Y18:Z18)&gt;3,CONCATENATE(",",-W18),""),IF(SUM(Y18:Z18)&gt;4,CONCATENATE(",",-X18),""),")")))</f>
        <v>3:0 (11,11,11)</v>
      </c>
      <c r="AD18" s="3" t="str">
        <f t="shared" ref="AD18:AD23" si="29">IF(SUM(Y18:Z18)=0,"",AC18)</f>
        <v>3:0 (11,11,11)</v>
      </c>
      <c r="AE18" s="3">
        <f t="shared" ref="AE18:AE23" si="30">IF(T18="",0,IF(Y18&gt;Z18,2,1))</f>
        <v>2</v>
      </c>
      <c r="AF18" s="3">
        <f t="shared" ref="AF18:AF23" si="31">IF(T18="",0,IF(Z18&gt;Y18,2,1))</f>
        <v>1</v>
      </c>
      <c r="AH18" s="3">
        <f t="shared" ref="AH18:AL23" si="32">IF(T18="",0,IF(MID(T18,1,1)="-",-1,1))</f>
        <v>1</v>
      </c>
      <c r="AI18" s="3">
        <f t="shared" si="32"/>
        <v>1</v>
      </c>
      <c r="AJ18" s="3">
        <f t="shared" si="32"/>
        <v>1</v>
      </c>
      <c r="AK18" s="3">
        <f t="shared" si="32"/>
        <v>0</v>
      </c>
      <c r="AL18" s="3">
        <f t="shared" si="32"/>
        <v>0</v>
      </c>
      <c r="AN18" s="3" t="str">
        <f>CONCATENATE("&lt;Table border=1 cellpading=0 cellspacing=0 width=480&gt;&lt;TR&gt;&lt;TH colspan=2&gt;",B18,"&lt;TH&gt;1&lt;TH&gt;2&lt;TH&gt;3&lt;TH&gt;4&lt;TH&gt;Body&lt;TH&gt;Pořadí&lt;/TH&gt;&lt;/TR&gt;")</f>
        <v>&lt;Table border=1 cellpading=0 cellspacing=0 width=480&gt;&lt;TR&gt;&lt;TH colspan=2&gt;Skupina C&lt;TH&gt;1&lt;TH&gt;2&lt;TH&gt;3&lt;TH&gt;4&lt;TH&gt;Body&lt;TH&gt;Pořadí&lt;/TH&gt;&lt;/TR&gt;</v>
      </c>
      <c r="AP18" s="3" t="str">
        <f>CONCATENATE("&lt;TR&gt;&lt;TD width=250&gt;",J18,"&lt;TD&gt;",K18,"&lt;/TD&gt;&lt;/TR&gt;")</f>
        <v>&lt;TR&gt;&lt;TD width=250&gt;Dušek Jakub - Malý Lukáš&lt;TD&gt;3 : 0 (11,11,11)&lt;/TD&gt;&lt;/TR&gt;</v>
      </c>
    </row>
    <row r="19" spans="1:42" ht="16.5" customHeight="1" thickTop="1" x14ac:dyDescent="0.2">
      <c r="A19" s="85">
        <v>29</v>
      </c>
      <c r="B19" s="15" t="str">
        <f>IF($A19="","",CONCATENATE(VLOOKUP($A19,seznam!$A$2:$B$268,2)," (",VLOOKUP($A19,seznam!$A$2:$E$269,4),")"))</f>
        <v>Dušek Jakub (SK Dobré)</v>
      </c>
      <c r="C19" s="16" t="s">
        <v>17</v>
      </c>
      <c r="D19" s="17" t="str">
        <f>IF(Y21+Z21=0,"",CONCATENATE(Y21,":",Z21))</f>
        <v>3:0</v>
      </c>
      <c r="E19" s="17" t="str">
        <f>IF(Y23+Z23=0,"",CONCATENATE(Z23,":",Y23))</f>
        <v>3:0</v>
      </c>
      <c r="F19" s="18" t="str">
        <f>IF(Y18+Z18=0,"",CONCATENATE(Y18,":",Z18))</f>
        <v>3:0</v>
      </c>
      <c r="G19" s="19">
        <f>IF(AE18+AE21+AF23=0,"",AE18+AE21+AF23)</f>
        <v>6</v>
      </c>
      <c r="H19" s="82" t="s">
        <v>90</v>
      </c>
      <c r="J19" s="3" t="str">
        <f t="shared" si="22"/>
        <v>Marek Lukáš - Malík Ondřej</v>
      </c>
      <c r="K19" s="3" t="str">
        <f t="shared" si="23"/>
        <v>3 : 0 (11,11,11)</v>
      </c>
      <c r="M19" s="3" t="str">
        <f t="shared" si="24"/>
        <v>Dvouhra - Skupina C</v>
      </c>
      <c r="N19" s="3">
        <f>A20</f>
        <v>39</v>
      </c>
      <c r="O19" s="3" t="str">
        <f>IF($N19=0,"bye",VLOOKUP($N19,seznam!$A$2:$C$268,2))</f>
        <v>Marek Lukáš</v>
      </c>
      <c r="P19" s="3" t="str">
        <f>IF($N19=0,"",VLOOKUP($N19,seznam!$A$2:$D$268,4))</f>
        <v>TJ Lanškroun</v>
      </c>
      <c r="Q19" s="3">
        <f>A21</f>
        <v>12</v>
      </c>
      <c r="R19" s="3" t="str">
        <f>IF($Q19=0,"bye",VLOOKUP($Q19,seznam!$A$2:$C$268,2))</f>
        <v>Malík Ondřej</v>
      </c>
      <c r="S19" s="3" t="str">
        <f>IF($Q19=0,"",VLOOKUP($Q19,seznam!$A$2:$D$268,4))</f>
        <v>Loko Trutnov</v>
      </c>
      <c r="T19" s="91" t="s">
        <v>105</v>
      </c>
      <c r="U19" s="92" t="s">
        <v>105</v>
      </c>
      <c r="V19" s="92" t="s">
        <v>105</v>
      </c>
      <c r="W19" s="92"/>
      <c r="X19" s="93"/>
      <c r="Y19" s="3">
        <f t="shared" si="25"/>
        <v>3</v>
      </c>
      <c r="Z19" s="3">
        <f t="shared" si="26"/>
        <v>0</v>
      </c>
      <c r="AA19" s="3">
        <f t="shared" si="27"/>
        <v>39</v>
      </c>
      <c r="AB19" s="3" t="str">
        <f>IF($AA19=0,"",VLOOKUP($AA19,seznam!$A$2:$C$268,2))</f>
        <v>Marek Lukáš</v>
      </c>
      <c r="AC19" s="3" t="str">
        <f t="shared" si="28"/>
        <v>3:0 (11,11,11)</v>
      </c>
      <c r="AD19" s="3" t="str">
        <f t="shared" si="29"/>
        <v>3:0 (11,11,11)</v>
      </c>
      <c r="AE19" s="3">
        <f t="shared" si="30"/>
        <v>2</v>
      </c>
      <c r="AF19" s="3">
        <f t="shared" si="31"/>
        <v>1</v>
      </c>
      <c r="AH19" s="3">
        <f t="shared" si="32"/>
        <v>1</v>
      </c>
      <c r="AI19" s="3">
        <f t="shared" si="32"/>
        <v>1</v>
      </c>
      <c r="AJ19" s="3">
        <f t="shared" si="32"/>
        <v>1</v>
      </c>
      <c r="AK19" s="3">
        <f t="shared" si="32"/>
        <v>0</v>
      </c>
      <c r="AL19" s="3">
        <f t="shared" si="32"/>
        <v>0</v>
      </c>
      <c r="AN19" s="3" t="str">
        <f>CONCATENATE(AO19,AO20,AO21,AO22,)</f>
        <v>&lt;TR&gt;&lt;TD&gt;29&lt;TD width=200&gt;Dušek Jakub (SK Dobré)&lt;TD&gt;XXX&lt;TD&gt;3:0&lt;TD&gt;3:0&lt;TD&gt;3:0&lt;TD&gt;6&lt;TD&gt;1.&lt;/TD&gt;&lt;/TR&gt;&lt;TR&gt;&lt;TD&gt;39&lt;TD width=200&gt;Marek Lukáš (TJ Lanškroun)&lt;TD&gt;0:3&lt;TD&gt;XXX&lt;TD&gt;3:0&lt;TD&gt;3:0&lt;TD&gt;5&lt;TD&gt;2&lt;/TD&gt;&lt;/TR&gt;&lt;TR&gt;&lt;TD&gt;12&lt;TD width=200&gt;Malík Ondřej (Loko Trutnov)&lt;TD&gt;0:3&lt;TD&gt;0:3&lt;TD&gt;XXX&lt;TD&gt;3:0&lt;TD&gt;4&lt;TD&gt;3&lt;/TD&gt;&lt;/TR&gt;&lt;TR&gt;&lt;TD&gt;34&lt;TD width=200&gt;Malý Lukáš (Jiskra Jaroměř)&lt;TD&gt;0:3&lt;TD&gt;0:3&lt;TD&gt;0:3&lt;TD&gt;XXX&lt;TD&gt;3&lt;TD&gt;4&lt;/TD&gt;&lt;/TR&gt;</v>
      </c>
      <c r="AO19" s="3" t="str">
        <f>CONCATENATE("&lt;TR&gt;&lt;TD&gt;",A19,"&lt;TD width=200&gt;",B19,"&lt;TD&gt;",C19,"&lt;TD&gt;",D19,"&lt;TD&gt;",E19,"&lt;TD&gt;",F19,"&lt;TD&gt;",G19,"&lt;TD&gt;",H19,"&lt;/TD&gt;&lt;/TR&gt;")</f>
        <v>&lt;TR&gt;&lt;TD&gt;29&lt;TD width=200&gt;Dušek Jakub (SK Dobré)&lt;TD&gt;XXX&lt;TD&gt;3:0&lt;TD&gt;3:0&lt;TD&gt;3:0&lt;TD&gt;6&lt;TD&gt;1.&lt;/TD&gt;&lt;/TR&gt;</v>
      </c>
      <c r="AP19" s="3" t="str">
        <f>CONCATENATE("&lt;TR&gt;&lt;TD&gt;",J19,"&lt;TD&gt;",K19,"&lt;/TD&gt;&lt;/TR&gt;")</f>
        <v>&lt;TR&gt;&lt;TD&gt;Marek Lukáš - Malík Ondřej&lt;TD&gt;3 : 0 (11,11,11)&lt;/TD&gt;&lt;/TR&gt;</v>
      </c>
    </row>
    <row r="20" spans="1:42" ht="16.5" customHeight="1" x14ac:dyDescent="0.2">
      <c r="A20" s="86">
        <v>39</v>
      </c>
      <c r="B20" s="20" t="str">
        <f>IF($A20="","",CONCATENATE(VLOOKUP($A20,seznam!$A$2:$B$268,2)," (",VLOOKUP($A20,seznam!$A$2:$E$269,4),")"))</f>
        <v>Marek Lukáš (TJ Lanškroun)</v>
      </c>
      <c r="C20" s="21" t="str">
        <f>IF(Y21+Z21=0,"",CONCATENATE(Z21,":",Y21))</f>
        <v>0:3</v>
      </c>
      <c r="D20" s="22" t="s">
        <v>17</v>
      </c>
      <c r="E20" s="22" t="str">
        <f>IF(Y19+Z19=0,"",CONCATENATE(Y19,":",Z19))</f>
        <v>3:0</v>
      </c>
      <c r="F20" s="23" t="str">
        <f>IF(Y22+Z22=0,"",CONCATENATE(Y22,":",Z22))</f>
        <v>3:0</v>
      </c>
      <c r="G20" s="24">
        <f>IF(AE19+AF21+AE22=0,"",AE19+AF21+AE22)</f>
        <v>5</v>
      </c>
      <c r="H20" s="83">
        <v>2</v>
      </c>
      <c r="J20" s="3" t="str">
        <f t="shared" si="22"/>
        <v>Malý Lukáš - Malík Ondřej</v>
      </c>
      <c r="K20" s="3" t="str">
        <f t="shared" si="23"/>
        <v>0 : 3 (-4,-2,-3)</v>
      </c>
      <c r="M20" s="3" t="str">
        <f t="shared" si="24"/>
        <v>Dvouhra - Skupina C</v>
      </c>
      <c r="N20" s="3">
        <f>A22</f>
        <v>34</v>
      </c>
      <c r="O20" s="3" t="str">
        <f>IF($N20=0,"bye",VLOOKUP($N20,seznam!$A$2:$C$268,2))</f>
        <v>Malý Lukáš</v>
      </c>
      <c r="P20" s="3" t="str">
        <f>IF($N20=0,"",VLOOKUP($N20,seznam!$A$2:$D$268,4))</f>
        <v>Jiskra Jaroměř</v>
      </c>
      <c r="Q20" s="3">
        <f>A21</f>
        <v>12</v>
      </c>
      <c r="R20" s="3" t="str">
        <f>IF($Q20=0,"bye",VLOOKUP($Q20,seznam!$A$2:$C$268,2))</f>
        <v>Malík Ondřej</v>
      </c>
      <c r="S20" s="3" t="str">
        <f>IF($Q20=0,"",VLOOKUP($Q20,seznam!$A$2:$D$268,4))</f>
        <v>Loko Trutnov</v>
      </c>
      <c r="T20" s="91" t="s">
        <v>84</v>
      </c>
      <c r="U20" s="92" t="s">
        <v>103</v>
      </c>
      <c r="V20" s="92" t="s">
        <v>97</v>
      </c>
      <c r="W20" s="92"/>
      <c r="X20" s="93"/>
      <c r="Y20" s="3">
        <f t="shared" si="25"/>
        <v>0</v>
      </c>
      <c r="Z20" s="3">
        <f t="shared" si="26"/>
        <v>3</v>
      </c>
      <c r="AA20" s="3">
        <f t="shared" si="27"/>
        <v>12</v>
      </c>
      <c r="AB20" s="3" t="str">
        <f>IF($AA20=0,"",VLOOKUP($AA20,seznam!$A$2:$C$268,2))</f>
        <v>Malík Ondřej</v>
      </c>
      <c r="AC20" s="3" t="str">
        <f t="shared" si="28"/>
        <v>3:0 (4,2,3)</v>
      </c>
      <c r="AD20" s="3" t="str">
        <f t="shared" si="29"/>
        <v>3:0 (4,2,3)</v>
      </c>
      <c r="AE20" s="3">
        <f t="shared" si="30"/>
        <v>1</v>
      </c>
      <c r="AF20" s="3">
        <f t="shared" si="31"/>
        <v>2</v>
      </c>
      <c r="AH20" s="3">
        <f t="shared" si="32"/>
        <v>-1</v>
      </c>
      <c r="AI20" s="3">
        <f t="shared" si="32"/>
        <v>-1</v>
      </c>
      <c r="AJ20" s="3">
        <f t="shared" si="32"/>
        <v>-1</v>
      </c>
      <c r="AK20" s="3">
        <f t="shared" si="32"/>
        <v>0</v>
      </c>
      <c r="AL20" s="3">
        <f t="shared" si="32"/>
        <v>0</v>
      </c>
      <c r="AN20" s="3" t="str">
        <f>CONCATENATE("&lt;/Table&gt;&lt;TD width=420&gt;&lt;Table&gt;")</f>
        <v>&lt;/Table&gt;&lt;TD width=420&gt;&lt;Table&gt;</v>
      </c>
      <c r="AO20" s="3" t="str">
        <f>CONCATENATE("&lt;TR&gt;&lt;TD&gt;",A20,"&lt;TD width=200&gt;",B20,"&lt;TD&gt;",C20,"&lt;TD&gt;",D20,"&lt;TD&gt;",E20,"&lt;TD&gt;",F20,"&lt;TD&gt;",G20,"&lt;TD&gt;",H20,"&lt;/TD&gt;&lt;/TR&gt;")</f>
        <v>&lt;TR&gt;&lt;TD&gt;39&lt;TD width=200&gt;Marek Lukáš (TJ Lanškroun)&lt;TD&gt;0:3&lt;TD&gt;XXX&lt;TD&gt;3:0&lt;TD&gt;3:0&lt;TD&gt;5&lt;TD&gt;2&lt;/TD&gt;&lt;/TR&gt;</v>
      </c>
      <c r="AP20" s="3" t="str">
        <f>CONCATENATE("&lt;TR&gt;&lt;TD&gt;",J20,"&lt;TD&gt;",K20,"&lt;/TD&gt;&lt;/TR&gt;")</f>
        <v>&lt;TR&gt;&lt;TD&gt;Malý Lukáš - Malík Ondřej&lt;TD&gt;0 : 3 (-4,-2,-3)&lt;/TD&gt;&lt;/TR&gt;</v>
      </c>
    </row>
    <row r="21" spans="1:42" ht="16.5" customHeight="1" x14ac:dyDescent="0.2">
      <c r="A21" s="86">
        <v>12</v>
      </c>
      <c r="B21" s="20" t="str">
        <f>IF($A21="","",CONCATENATE(VLOOKUP($A21,seznam!$A$2:$B$268,2)," (",VLOOKUP($A21,seznam!$A$2:$E$269,4),")"))</f>
        <v>Malík Ondřej (Loko Trutnov)</v>
      </c>
      <c r="C21" s="21" t="str">
        <f>IF(Y23+Z23=0,"",CONCATENATE(Y23,":",Z23))</f>
        <v>0:3</v>
      </c>
      <c r="D21" s="22" t="str">
        <f>IF(Y19+Z19=0,"",CONCATENATE(Z19,":",Y19))</f>
        <v>0:3</v>
      </c>
      <c r="E21" s="22" t="s">
        <v>17</v>
      </c>
      <c r="F21" s="23" t="str">
        <f>IF(Y20+Z20=0,"",CONCATENATE(Z20,":",Y20))</f>
        <v>3:0</v>
      </c>
      <c r="G21" s="24">
        <f>IF(AF19+AF20+AE23=0,"",AF19+AF20+AE23)</f>
        <v>4</v>
      </c>
      <c r="H21" s="83">
        <v>3</v>
      </c>
      <c r="J21" s="3" t="str">
        <f t="shared" si="22"/>
        <v>Dušek Jakub - Marek Lukáš</v>
      </c>
      <c r="K21" s="3" t="str">
        <f t="shared" si="23"/>
        <v>3 : 0 (11,11,11)</v>
      </c>
      <c r="M21" s="3" t="str">
        <f t="shared" si="24"/>
        <v>Dvouhra - Skupina C</v>
      </c>
      <c r="N21" s="3">
        <f>A19</f>
        <v>29</v>
      </c>
      <c r="O21" s="3" t="str">
        <f>IF($N21=0,"bye",VLOOKUP($N21,seznam!$A$2:$C$268,2))</f>
        <v>Dušek Jakub</v>
      </c>
      <c r="P21" s="3" t="str">
        <f>IF($N21=0,"",VLOOKUP($N21,seznam!$A$2:$D$268,4))</f>
        <v>SK Dobré</v>
      </c>
      <c r="Q21" s="3">
        <f>A20</f>
        <v>39</v>
      </c>
      <c r="R21" s="3" t="str">
        <f>IF($Q21=0,"bye",VLOOKUP($Q21,seznam!$A$2:$C$268,2))</f>
        <v>Marek Lukáš</v>
      </c>
      <c r="S21" s="3" t="str">
        <f>IF($Q21=0,"",VLOOKUP($Q21,seznam!$A$2:$D$268,4))</f>
        <v>TJ Lanškroun</v>
      </c>
      <c r="T21" s="91" t="s">
        <v>105</v>
      </c>
      <c r="U21" s="92" t="s">
        <v>105</v>
      </c>
      <c r="V21" s="92" t="s">
        <v>105</v>
      </c>
      <c r="W21" s="92"/>
      <c r="X21" s="93"/>
      <c r="Y21" s="3">
        <f t="shared" si="25"/>
        <v>3</v>
      </c>
      <c r="Z21" s="3">
        <f t="shared" si="26"/>
        <v>0</v>
      </c>
      <c r="AA21" s="3">
        <f t="shared" si="27"/>
        <v>29</v>
      </c>
      <c r="AB21" s="3" t="str">
        <f>IF($AA21=0,"",VLOOKUP($AA21,seznam!$A$2:$C$268,2))</f>
        <v>Dušek Jakub</v>
      </c>
      <c r="AC21" s="3" t="str">
        <f t="shared" si="28"/>
        <v>3:0 (11,11,11)</v>
      </c>
      <c r="AD21" s="3" t="str">
        <f t="shared" si="29"/>
        <v>3:0 (11,11,11)</v>
      </c>
      <c r="AE21" s="3">
        <f t="shared" si="30"/>
        <v>2</v>
      </c>
      <c r="AF21" s="3">
        <f t="shared" si="31"/>
        <v>1</v>
      </c>
      <c r="AH21" s="3">
        <f t="shared" si="32"/>
        <v>1</v>
      </c>
      <c r="AI21" s="3">
        <f t="shared" si="32"/>
        <v>1</v>
      </c>
      <c r="AJ21" s="3">
        <f t="shared" si="32"/>
        <v>1</v>
      </c>
      <c r="AK21" s="3">
        <f t="shared" si="32"/>
        <v>0</v>
      </c>
      <c r="AL21" s="3">
        <f t="shared" si="32"/>
        <v>0</v>
      </c>
      <c r="AN21" s="3" t="str">
        <f>CONCATENATE(AP18,AP19,AP20,AP21,AP22,AP23,)</f>
        <v>&lt;TR&gt;&lt;TD width=250&gt;Dušek Jakub - Malý Lukáš&lt;TD&gt;3 : 0 (11,11,11)&lt;/TD&gt;&lt;/TR&gt;&lt;TR&gt;&lt;TD&gt;Marek Lukáš - Malík Ondřej&lt;TD&gt;3 : 0 (11,11,11)&lt;/TD&gt;&lt;/TR&gt;&lt;TR&gt;&lt;TD&gt;Malý Lukáš - Malík Ondřej&lt;TD&gt;0 : 3 (-4,-2,-3)&lt;/TD&gt;&lt;/TR&gt;&lt;TR&gt;&lt;TD&gt;Dušek Jakub - Marek Lukáš&lt;TD&gt;3 : 0 (11,11,11)&lt;/TD&gt;&lt;/TR&gt;&lt;TR&gt;&lt;TD&gt;Marek Lukáš - Malý Lukáš&lt;TD&gt;3 : 0 (11,11,11)&lt;/TD&gt;&lt;/TR&gt;&lt;TR&gt;&lt;TD&gt;Malík Ondřej - Dušek Jakub&lt;TD&gt;0 : 3 (-5,-8,-3)&lt;/TD&gt;&lt;/TR&gt;</v>
      </c>
      <c r="AO21" s="3" t="str">
        <f>CONCATENATE("&lt;TR&gt;&lt;TD&gt;",A21,"&lt;TD width=200&gt;",B21,"&lt;TD&gt;",C21,"&lt;TD&gt;",D21,"&lt;TD&gt;",E21,"&lt;TD&gt;",F21,"&lt;TD&gt;",G21,"&lt;TD&gt;",H21,"&lt;/TD&gt;&lt;/TR&gt;")</f>
        <v>&lt;TR&gt;&lt;TD&gt;12&lt;TD width=200&gt;Malík Ondřej (Loko Trutnov)&lt;TD&gt;0:3&lt;TD&gt;0:3&lt;TD&gt;XXX&lt;TD&gt;3:0&lt;TD&gt;4&lt;TD&gt;3&lt;/TD&gt;&lt;/TR&gt;</v>
      </c>
      <c r="AP21" s="3" t="str">
        <f>CONCATENATE("&lt;TR&gt;&lt;TD&gt;",J21,"&lt;TD&gt;",K21,"&lt;/TD&gt;&lt;/TR&gt;")</f>
        <v>&lt;TR&gt;&lt;TD&gt;Dušek Jakub - Marek Lukáš&lt;TD&gt;3 : 0 (11,11,11)&lt;/TD&gt;&lt;/TR&gt;</v>
      </c>
    </row>
    <row r="22" spans="1:42" ht="16.5" customHeight="1" thickBot="1" x14ac:dyDescent="0.25">
      <c r="A22" s="87">
        <v>34</v>
      </c>
      <c r="B22" s="25" t="str">
        <f>IF($A22="","",CONCATENATE(VLOOKUP($A22,seznam!$A$2:$B$268,2)," (",VLOOKUP($A22,seznam!$A$2:$E$269,4),")"))</f>
        <v>Malý Lukáš (Jiskra Jaroměř)</v>
      </c>
      <c r="C22" s="26" t="str">
        <f>IF(Y18+Z18=0,"",CONCATENATE(Z18,":",Y18))</f>
        <v>0:3</v>
      </c>
      <c r="D22" s="27" t="str">
        <f>IF(Y22+Z22=0,"",CONCATENATE(Z22,":",Y22))</f>
        <v>0:3</v>
      </c>
      <c r="E22" s="27" t="str">
        <f>IF(Y20+Z20=0,"",CONCATENATE(Y20,":",Z20))</f>
        <v>0:3</v>
      </c>
      <c r="F22" s="28" t="s">
        <v>17</v>
      </c>
      <c r="G22" s="29">
        <f>IF(AF18+AE20+AF22=0,"",AF18+AE20+AF22)</f>
        <v>3</v>
      </c>
      <c r="H22" s="84">
        <v>4</v>
      </c>
      <c r="J22" s="3" t="str">
        <f t="shared" si="22"/>
        <v>Marek Lukáš - Malý Lukáš</v>
      </c>
      <c r="K22" s="3" t="str">
        <f t="shared" si="23"/>
        <v>3 : 0 (11,11,11)</v>
      </c>
      <c r="M22" s="3" t="str">
        <f t="shared" si="24"/>
        <v>Dvouhra - Skupina C</v>
      </c>
      <c r="N22" s="3">
        <f>A20</f>
        <v>39</v>
      </c>
      <c r="O22" s="3" t="str">
        <f>IF($N22=0,"bye",VLOOKUP($N22,seznam!$A$2:$C$268,2))</f>
        <v>Marek Lukáš</v>
      </c>
      <c r="P22" s="3" t="str">
        <f>IF($N22=0,"",VLOOKUP($N22,seznam!$A$2:$D$268,4))</f>
        <v>TJ Lanškroun</v>
      </c>
      <c r="Q22" s="3">
        <f>A22</f>
        <v>34</v>
      </c>
      <c r="R22" s="3" t="str">
        <f>IF($Q22=0,"bye",VLOOKUP($Q22,seznam!$A$2:$C$268,2))</f>
        <v>Malý Lukáš</v>
      </c>
      <c r="S22" s="3" t="str">
        <f>IF($Q22=0,"",VLOOKUP($Q22,seznam!$A$2:$D$268,4))</f>
        <v>Jiskra Jaroměř</v>
      </c>
      <c r="T22" s="91" t="s">
        <v>105</v>
      </c>
      <c r="U22" s="92" t="s">
        <v>105</v>
      </c>
      <c r="V22" s="92" t="s">
        <v>105</v>
      </c>
      <c r="W22" s="92"/>
      <c r="X22" s="93"/>
      <c r="Y22" s="3">
        <f t="shared" si="25"/>
        <v>3</v>
      </c>
      <c r="Z22" s="3">
        <f t="shared" si="26"/>
        <v>0</v>
      </c>
      <c r="AA22" s="3">
        <f t="shared" si="27"/>
        <v>39</v>
      </c>
      <c r="AB22" s="3" t="str">
        <f>IF($AA22=0,"",VLOOKUP($AA22,seznam!$A$2:$C$268,2))</f>
        <v>Marek Lukáš</v>
      </c>
      <c r="AC22" s="3" t="str">
        <f t="shared" si="28"/>
        <v>3:0 (11,11,11)</v>
      </c>
      <c r="AD22" s="3" t="str">
        <f t="shared" si="29"/>
        <v>3:0 (11,11,11)</v>
      </c>
      <c r="AE22" s="3">
        <f t="shared" si="30"/>
        <v>2</v>
      </c>
      <c r="AF22" s="3">
        <f t="shared" si="31"/>
        <v>1</v>
      </c>
      <c r="AH22" s="3">
        <f t="shared" si="32"/>
        <v>1</v>
      </c>
      <c r="AI22" s="3">
        <f t="shared" si="32"/>
        <v>1</v>
      </c>
      <c r="AJ22" s="3">
        <f t="shared" si="32"/>
        <v>1</v>
      </c>
      <c r="AK22" s="3">
        <f t="shared" si="32"/>
        <v>0</v>
      </c>
      <c r="AL22" s="3">
        <f t="shared" si="32"/>
        <v>0</v>
      </c>
      <c r="AN22" s="3" t="str">
        <f>CONCATENATE("&lt;/Table&gt;&lt;/TD&gt;&lt;/TR&gt;&lt;/Table&gt;&lt;P&gt;")</f>
        <v>&lt;/Table&gt;&lt;/TD&gt;&lt;/TR&gt;&lt;/Table&gt;&lt;P&gt;</v>
      </c>
      <c r="AO22" s="3" t="str">
        <f>CONCATENATE("&lt;TR&gt;&lt;TD&gt;",A22,"&lt;TD width=200&gt;",B22,"&lt;TD&gt;",C22,"&lt;TD&gt;",D22,"&lt;TD&gt;",E22,"&lt;TD&gt;",F22,"&lt;TD&gt;",G22,"&lt;TD&gt;",H22,"&lt;/TD&gt;&lt;/TR&gt;")</f>
        <v>&lt;TR&gt;&lt;TD&gt;34&lt;TD width=200&gt;Malý Lukáš (Jiskra Jaroměř)&lt;TD&gt;0:3&lt;TD&gt;0:3&lt;TD&gt;0:3&lt;TD&gt;XXX&lt;TD&gt;3&lt;TD&gt;4&lt;/TD&gt;&lt;/TR&gt;</v>
      </c>
      <c r="AP22" s="3" t="str">
        <f>CONCATENATE("&lt;TR&gt;&lt;TD&gt;",J22,"&lt;TD&gt;",K22,"&lt;/TD&gt;&lt;/TR&gt;")</f>
        <v>&lt;TR&gt;&lt;TD&gt;Marek Lukáš - Malý Lukáš&lt;TD&gt;3 : 0 (11,11,11)&lt;/TD&gt;&lt;/TR&gt;</v>
      </c>
    </row>
    <row r="23" spans="1:42" ht="16.5" customHeight="1" thickTop="1" thickBot="1" x14ac:dyDescent="0.25">
      <c r="J23" s="3" t="str">
        <f t="shared" si="22"/>
        <v>Malík Ondřej - Dušek Jakub</v>
      </c>
      <c r="K23" s="3" t="str">
        <f t="shared" si="23"/>
        <v>0 : 3 (-5,-8,-3)</v>
      </c>
      <c r="M23" s="3" t="str">
        <f t="shared" si="24"/>
        <v>Dvouhra - Skupina C</v>
      </c>
      <c r="N23" s="3">
        <f>A21</f>
        <v>12</v>
      </c>
      <c r="O23" s="3" t="str">
        <f>IF($N23=0,"bye",VLOOKUP($N23,seznam!$A$2:$C$268,2))</f>
        <v>Malík Ondřej</v>
      </c>
      <c r="P23" s="3" t="str">
        <f>IF($N23=0,"",VLOOKUP($N23,seznam!$A$2:$D$268,4))</f>
        <v>Loko Trutnov</v>
      </c>
      <c r="Q23" s="3">
        <f>A19</f>
        <v>29</v>
      </c>
      <c r="R23" s="3" t="str">
        <f>IF($Q23=0,"bye",VLOOKUP($Q23,seznam!$A$2:$C$268,2))</f>
        <v>Dušek Jakub</v>
      </c>
      <c r="S23" s="3" t="str">
        <f>IF($Q23=0,"",VLOOKUP($Q23,seznam!$A$2:$D$268,4))</f>
        <v>SK Dobré</v>
      </c>
      <c r="T23" s="94" t="s">
        <v>85</v>
      </c>
      <c r="U23" s="95" t="s">
        <v>102</v>
      </c>
      <c r="V23" s="95" t="s">
        <v>97</v>
      </c>
      <c r="W23" s="95"/>
      <c r="X23" s="96"/>
      <c r="Y23" s="3">
        <f t="shared" si="25"/>
        <v>0</v>
      </c>
      <c r="Z23" s="3">
        <f t="shared" si="26"/>
        <v>3</v>
      </c>
      <c r="AA23" s="3">
        <f t="shared" si="27"/>
        <v>29</v>
      </c>
      <c r="AB23" s="3" t="str">
        <f>IF($AA23=0,"",VLOOKUP($AA23,seznam!$A$2:$C$268,2))</f>
        <v>Dušek Jakub</v>
      </c>
      <c r="AC23" s="3" t="str">
        <f t="shared" si="28"/>
        <v>3:0 (5,8,3)</v>
      </c>
      <c r="AD23" s="3" t="str">
        <f t="shared" si="29"/>
        <v>3:0 (5,8,3)</v>
      </c>
      <c r="AE23" s="3">
        <f t="shared" si="30"/>
        <v>1</v>
      </c>
      <c r="AF23" s="3">
        <f t="shared" si="31"/>
        <v>2</v>
      </c>
      <c r="AH23" s="3">
        <f t="shared" si="32"/>
        <v>-1</v>
      </c>
      <c r="AI23" s="3">
        <f t="shared" si="32"/>
        <v>-1</v>
      </c>
      <c r="AJ23" s="3">
        <f t="shared" si="32"/>
        <v>-1</v>
      </c>
      <c r="AK23" s="3">
        <f t="shared" si="32"/>
        <v>0</v>
      </c>
      <c r="AL23" s="3">
        <f t="shared" si="32"/>
        <v>0</v>
      </c>
      <c r="AP23" s="3" t="str">
        <f>CONCATENATE("&lt;TR&gt;&lt;TD&gt;",J23,"&lt;TD&gt;",K23,"&lt;/TD&gt;&lt;/TR&gt;")</f>
        <v>&lt;TR&gt;&lt;TD&gt;Malík Ondřej - Dušek Jakub&lt;TD&gt;0 : 3 (-5,-8,-3)&lt;/TD&gt;&lt;/TR&gt;</v>
      </c>
    </row>
    <row r="24" spans="1:42" ht="16.5" customHeight="1" thickTop="1" thickBot="1" x14ac:dyDescent="0.25">
      <c r="M24" s="7" t="str">
        <f>B25</f>
        <v>Skupina D</v>
      </c>
      <c r="N24" s="7" t="s">
        <v>3</v>
      </c>
      <c r="O24" s="7" t="s">
        <v>29</v>
      </c>
      <c r="P24" s="7" t="s">
        <v>4</v>
      </c>
      <c r="Q24" s="7" t="s">
        <v>3</v>
      </c>
      <c r="R24" s="7" t="s">
        <v>30</v>
      </c>
      <c r="S24" s="7" t="s">
        <v>4</v>
      </c>
      <c r="T24" s="8" t="s">
        <v>5</v>
      </c>
      <c r="U24" s="8" t="s">
        <v>6</v>
      </c>
      <c r="V24" s="8" t="s">
        <v>7</v>
      </c>
      <c r="W24" s="8" t="s">
        <v>8</v>
      </c>
      <c r="X24" s="8" t="s">
        <v>9</v>
      </c>
      <c r="Y24" s="7" t="s">
        <v>10</v>
      </c>
      <c r="Z24" s="7" t="s">
        <v>11</v>
      </c>
      <c r="AA24" s="7" t="s">
        <v>12</v>
      </c>
      <c r="AN24" s="3" t="s">
        <v>13</v>
      </c>
    </row>
    <row r="25" spans="1:42" ht="16.5" customHeight="1" thickTop="1" thickBot="1" x14ac:dyDescent="0.25">
      <c r="A25" s="9">
        <v>4</v>
      </c>
      <c r="B25" s="10" t="s">
        <v>20</v>
      </c>
      <c r="C25" s="11">
        <v>1</v>
      </c>
      <c r="D25" s="12">
        <v>2</v>
      </c>
      <c r="E25" s="12">
        <v>3</v>
      </c>
      <c r="F25" s="13">
        <v>4</v>
      </c>
      <c r="G25" s="14" t="s">
        <v>15</v>
      </c>
      <c r="H25" s="13" t="s">
        <v>16</v>
      </c>
      <c r="J25" s="3" t="str">
        <f t="shared" ref="J25:J30" si="33">CONCATENATE(O25," - ",R25)</f>
        <v>Mejtský David - Pohl Pavel</v>
      </c>
      <c r="K25" s="3" t="str">
        <f t="shared" ref="K25:K30" si="34">IF(SUM(Y25:Z25)=0,AD25,CONCATENATE(Y25," : ",Z25," (",T25,",",U25,",",V25,IF(Y25+Z25&gt;3,",",""),W25,IF(Y25+Z25&gt;4,",",""),X25,")"))</f>
        <v>0 : 3 (-5,-9,-8)</v>
      </c>
      <c r="M25" s="3" t="str">
        <f t="shared" ref="M25:M30" si="35">CONCATENATE("Dvouhra - Skupina D")</f>
        <v>Dvouhra - Skupina D</v>
      </c>
      <c r="N25" s="3">
        <f>A26</f>
        <v>27</v>
      </c>
      <c r="O25" s="3" t="str">
        <f>IF($N25=0,"bye",VLOOKUP($N25,seznam!$A$2:$C$268,2))</f>
        <v>Mejtský David</v>
      </c>
      <c r="P25" s="3" t="str">
        <f>IF($N25=0,"",VLOOKUP($N25,seznam!$A$2:$D$268,4))</f>
        <v>TTC Kostelec</v>
      </c>
      <c r="Q25" s="3">
        <f>A29</f>
        <v>4</v>
      </c>
      <c r="R25" s="3" t="str">
        <f>IF($Q25=0,"bye",VLOOKUP($Q25,seznam!$A$2:$C$268,2))</f>
        <v>Pohl Pavel</v>
      </c>
      <c r="S25" s="3" t="str">
        <f>IF($Q25=0,"",VLOOKUP($Q25,seznam!$A$2:$D$268,4))</f>
        <v>US Choceň</v>
      </c>
      <c r="T25" s="73" t="s">
        <v>85</v>
      </c>
      <c r="U25" s="74" t="s">
        <v>100</v>
      </c>
      <c r="V25" s="74" t="s">
        <v>102</v>
      </c>
      <c r="W25" s="74"/>
      <c r="X25" s="75"/>
      <c r="Y25" s="3">
        <f t="shared" ref="Y25:Y30" si="36">COUNTIF(AH25:AL25,"&gt;0")</f>
        <v>0</v>
      </c>
      <c r="Z25" s="3">
        <f t="shared" ref="Z25:Z30" si="37">COUNTIF(AH25:AL25,"&lt;0")</f>
        <v>3</v>
      </c>
      <c r="AA25" s="3">
        <f t="shared" ref="AA25:AA30" si="38">IF(Y25=Z25,0,IF(Y25&gt;Z25,N25,Q25))</f>
        <v>4</v>
      </c>
      <c r="AB25" s="3" t="str">
        <f>IF($AA25=0,"",VLOOKUP($AA25,seznam!$A$2:$C$268,2))</f>
        <v>Pohl Pavel</v>
      </c>
      <c r="AC25" s="3" t="str">
        <f t="shared" ref="AC25:AC30" si="39">IF(Y25=Z25,"",IF(Y25&gt;Z25,CONCATENATE(Y25,":",Z25," (",T25,",",U25,",",V25,IF(SUM(Y25:Z25)&gt;3,",",""),W25,IF(SUM(Y25:Z25)&gt;4,",",""),X25,")"),CONCATENATE(Z25,":",Y25," (",-T25,",",-U25,",",-V25,IF(SUM(Y25:Z25)&gt;3,CONCATENATE(",",-W25),""),IF(SUM(Y25:Z25)&gt;4,CONCATENATE(",",-X25),""),")")))</f>
        <v>3:0 (5,9,8)</v>
      </c>
      <c r="AD25" s="3" t="str">
        <f t="shared" ref="AD25:AD30" si="40">IF(SUM(Y25:Z25)=0,"",AC25)</f>
        <v>3:0 (5,9,8)</v>
      </c>
      <c r="AE25" s="3">
        <f t="shared" ref="AE25:AE30" si="41">IF(T25="",0,IF(Y25&gt;Z25,2,1))</f>
        <v>1</v>
      </c>
      <c r="AF25" s="3">
        <f t="shared" ref="AF25:AF30" si="42">IF(T25="",0,IF(Z25&gt;Y25,2,1))</f>
        <v>2</v>
      </c>
      <c r="AH25" s="3">
        <f t="shared" ref="AH25:AH30" si="43">IF(T25="",0,IF(MID(T25,1,1)="-",-1,1))</f>
        <v>-1</v>
      </c>
      <c r="AI25" s="3">
        <f t="shared" ref="AI25:AI30" si="44">IF(U25="",0,IF(MID(U25,1,1)="-",-1,1))</f>
        <v>-1</v>
      </c>
      <c r="AJ25" s="3">
        <f t="shared" ref="AJ25:AJ30" si="45">IF(V25="",0,IF(MID(V25,1,1)="-",-1,1))</f>
        <v>-1</v>
      </c>
      <c r="AK25" s="3">
        <f t="shared" ref="AK25:AK30" si="46">IF(W25="",0,IF(MID(W25,1,1)="-",-1,1))</f>
        <v>0</v>
      </c>
      <c r="AL25" s="3">
        <f t="shared" ref="AL25:AL30" si="47">IF(X25="",0,IF(MID(X25,1,1)="-",-1,1))</f>
        <v>0</v>
      </c>
      <c r="AN25" s="3" t="str">
        <f>CONCATENATE("&lt;Table border=1 cellpading=0 cellspacing=0 width=480&gt;&lt;TR&gt;&lt;TH colspan=2&gt;",B25,"&lt;TH&gt;1&lt;TH&gt;2&lt;TH&gt;3&lt;TH&gt;4&lt;TH&gt;Body&lt;TH&gt;Pořadí&lt;/TH&gt;&lt;/TR&gt;")</f>
        <v>&lt;Table border=1 cellpading=0 cellspacing=0 width=480&gt;&lt;TR&gt;&lt;TH colspan=2&gt;Skupina D&lt;TH&gt;1&lt;TH&gt;2&lt;TH&gt;3&lt;TH&gt;4&lt;TH&gt;Body&lt;TH&gt;Pořadí&lt;/TH&gt;&lt;/TR&gt;</v>
      </c>
      <c r="AP25" s="3" t="str">
        <f>CONCATENATE("&lt;TR&gt;&lt;TD width=250&gt;",J25,"&lt;TD&gt;",K25,"&lt;/TD&gt;&lt;/TR&gt;")</f>
        <v>&lt;TR&gt;&lt;TD width=250&gt;Mejtský David - Pohl Pavel&lt;TD&gt;0 : 3 (-5,-9,-8)&lt;/TD&gt;&lt;/TR&gt;</v>
      </c>
    </row>
    <row r="26" spans="1:42" ht="16.5" customHeight="1" thickTop="1" x14ac:dyDescent="0.2">
      <c r="A26" s="85">
        <v>27</v>
      </c>
      <c r="B26" s="15" t="str">
        <f>IF($A26="","",CONCATENATE(VLOOKUP($A26,seznam!$A$2:$B$268,2)," (",VLOOKUP($A26,seznam!$A$2:$E$269,4),")"))</f>
        <v>Mejtský David (TTC Kostelec)</v>
      </c>
      <c r="C26" s="16" t="s">
        <v>17</v>
      </c>
      <c r="D26" s="17" t="str">
        <f>IF(Y28+Z28=0,"",CONCATENATE(Y28,":",Z28))</f>
        <v>3:0</v>
      </c>
      <c r="E26" s="17" t="str">
        <f>IF(Y30+Z30=0,"",CONCATENATE(Z30,":",Y30))</f>
        <v>3:0</v>
      </c>
      <c r="F26" s="18" t="str">
        <f>IF(Y25+Z25=0,"",CONCATENATE(Y25,":",Z25))</f>
        <v>0:3</v>
      </c>
      <c r="G26" s="19">
        <f>IF(AE25+AE28+AF30=0,"",AE25+AE28+AF30)</f>
        <v>5</v>
      </c>
      <c r="H26" s="82">
        <v>2</v>
      </c>
      <c r="J26" s="3" t="str">
        <f t="shared" si="33"/>
        <v>Dombai Filip - Holanec Jakub</v>
      </c>
      <c r="K26" s="3" t="str">
        <f t="shared" si="34"/>
        <v>0 : 3 (-3,-4,-4)</v>
      </c>
      <c r="M26" s="3" t="str">
        <f t="shared" si="35"/>
        <v>Dvouhra - Skupina D</v>
      </c>
      <c r="N26" s="3">
        <f>A27</f>
        <v>21</v>
      </c>
      <c r="O26" s="3" t="str">
        <f>IF($N26=0,"bye",VLOOKUP($N26,seznam!$A$2:$C$268,2))</f>
        <v>Dombai Filip</v>
      </c>
      <c r="P26" s="3" t="str">
        <f>IF($N26=0,"",VLOOKUP($N26,seznam!$A$2:$D$268,4))</f>
        <v>Tatran Hostinné</v>
      </c>
      <c r="Q26" s="3">
        <f>A28</f>
        <v>13</v>
      </c>
      <c r="R26" s="3" t="str">
        <f>IF($Q26=0,"bye",VLOOKUP($Q26,seznam!$A$2:$C$268,2))</f>
        <v>Holanec Jakub</v>
      </c>
      <c r="S26" s="3" t="str">
        <f>IF($Q26=0,"",VLOOKUP($Q26,seznam!$A$2:$D$268,4))</f>
        <v>SK Dobré</v>
      </c>
      <c r="T26" s="76" t="s">
        <v>97</v>
      </c>
      <c r="U26" s="77" t="s">
        <v>84</v>
      </c>
      <c r="V26" s="77" t="s">
        <v>84</v>
      </c>
      <c r="W26" s="77"/>
      <c r="X26" s="78"/>
      <c r="Y26" s="3">
        <f t="shared" si="36"/>
        <v>0</v>
      </c>
      <c r="Z26" s="3">
        <f t="shared" si="37"/>
        <v>3</v>
      </c>
      <c r="AA26" s="3">
        <f t="shared" si="38"/>
        <v>13</v>
      </c>
      <c r="AB26" s="3" t="str">
        <f>IF($AA26=0,"",VLOOKUP($AA26,seznam!$A$2:$C$268,2))</f>
        <v>Holanec Jakub</v>
      </c>
      <c r="AC26" s="3" t="str">
        <f t="shared" si="39"/>
        <v>3:0 (3,4,4)</v>
      </c>
      <c r="AD26" s="3" t="str">
        <f t="shared" si="40"/>
        <v>3:0 (3,4,4)</v>
      </c>
      <c r="AE26" s="3">
        <f t="shared" si="41"/>
        <v>1</v>
      </c>
      <c r="AF26" s="3">
        <f t="shared" si="42"/>
        <v>2</v>
      </c>
      <c r="AH26" s="3">
        <f t="shared" si="43"/>
        <v>-1</v>
      </c>
      <c r="AI26" s="3">
        <f t="shared" si="44"/>
        <v>-1</v>
      </c>
      <c r="AJ26" s="3">
        <f t="shared" si="45"/>
        <v>-1</v>
      </c>
      <c r="AK26" s="3">
        <f t="shared" si="46"/>
        <v>0</v>
      </c>
      <c r="AL26" s="3">
        <f t="shared" si="47"/>
        <v>0</v>
      </c>
      <c r="AN26" s="3" t="str">
        <f>CONCATENATE(AO26,AO27,AO28,AO29,)</f>
        <v>&lt;TR&gt;&lt;TD&gt;27&lt;TD width=200&gt;Mejtský David (TTC Kostelec)&lt;TD&gt;XXX&lt;TD&gt;3:0&lt;TD&gt;3:0&lt;TD&gt;0:3&lt;TD&gt;5&lt;TD&gt;2&lt;/TD&gt;&lt;/TR&gt;&lt;TR&gt;&lt;TD&gt;21&lt;TD width=200&gt;Dombai Filip (Tatran Hostinné)&lt;TD&gt;0:3&lt;TD&gt;XXX&lt;TD&gt;0:3&lt;TD&gt;0:3&lt;TD&gt;3&lt;TD&gt;4&lt;/TD&gt;&lt;/TR&gt;&lt;TR&gt;&lt;TD&gt;13&lt;TD width=200&gt;Holanec Jakub (SK Dobré)&lt;TD&gt;0:3&lt;TD&gt;3:0&lt;TD&gt;XXX&lt;TD&gt;0:3&lt;TD&gt;4&lt;TD&gt;3&lt;/TD&gt;&lt;/TR&gt;&lt;TR&gt;&lt;TD&gt;4&lt;TD width=200&gt;Pohl Pavel (US Choceň)&lt;TD&gt;3:0&lt;TD&gt;3:0&lt;TD&gt;3:0&lt;TD&gt;XXX&lt;TD&gt;6&lt;TD&gt;1&lt;/TD&gt;&lt;/TR&gt;</v>
      </c>
      <c r="AO26" s="3" t="str">
        <f>CONCATENATE("&lt;TR&gt;&lt;TD&gt;",A26,"&lt;TD width=200&gt;",B26,"&lt;TD&gt;",C26,"&lt;TD&gt;",D26,"&lt;TD&gt;",E26,"&lt;TD&gt;",F26,"&lt;TD&gt;",G26,"&lt;TD&gt;",H26,"&lt;/TD&gt;&lt;/TR&gt;")</f>
        <v>&lt;TR&gt;&lt;TD&gt;27&lt;TD width=200&gt;Mejtský David (TTC Kostelec)&lt;TD&gt;XXX&lt;TD&gt;3:0&lt;TD&gt;3:0&lt;TD&gt;0:3&lt;TD&gt;5&lt;TD&gt;2&lt;/TD&gt;&lt;/TR&gt;</v>
      </c>
      <c r="AP26" s="3" t="str">
        <f>CONCATENATE("&lt;TR&gt;&lt;TD&gt;",J26,"&lt;TD&gt;",K26,"&lt;/TD&gt;&lt;/TR&gt;")</f>
        <v>&lt;TR&gt;&lt;TD&gt;Dombai Filip - Holanec Jakub&lt;TD&gt;0 : 3 (-3,-4,-4)&lt;/TD&gt;&lt;/TR&gt;</v>
      </c>
    </row>
    <row r="27" spans="1:42" ht="16.5" customHeight="1" x14ac:dyDescent="0.2">
      <c r="A27" s="86">
        <v>21</v>
      </c>
      <c r="B27" s="20" t="str">
        <f>IF($A27="","",CONCATENATE(VLOOKUP($A27,seznam!$A$2:$B$268,2)," (",VLOOKUP($A27,seznam!$A$2:$E$269,4),")"))</f>
        <v>Dombai Filip (Tatran Hostinné)</v>
      </c>
      <c r="C27" s="21" t="str">
        <f>IF(Y28+Z28=0,"",CONCATENATE(Z28,":",Y28))</f>
        <v>0:3</v>
      </c>
      <c r="D27" s="22" t="s">
        <v>17</v>
      </c>
      <c r="E27" s="22" t="str">
        <f>IF(Y26+Z26=0,"",CONCATENATE(Y26,":",Z26))</f>
        <v>0:3</v>
      </c>
      <c r="F27" s="23" t="str">
        <f>IF(Y29+Z29=0,"",CONCATENATE(Y29,":",Z29))</f>
        <v>0:3</v>
      </c>
      <c r="G27" s="24">
        <f>IF(AE26+AF28+AE29=0,"",AE26+AF28+AE29)</f>
        <v>3</v>
      </c>
      <c r="H27" s="83">
        <v>4</v>
      </c>
      <c r="J27" s="3" t="str">
        <f t="shared" si="33"/>
        <v>Pohl Pavel - Holanec Jakub</v>
      </c>
      <c r="K27" s="3" t="str">
        <f t="shared" si="34"/>
        <v>3 : 0 (1,4,2)</v>
      </c>
      <c r="M27" s="3" t="str">
        <f t="shared" si="35"/>
        <v>Dvouhra - Skupina D</v>
      </c>
      <c r="N27" s="3">
        <f>A29</f>
        <v>4</v>
      </c>
      <c r="O27" s="3" t="str">
        <f>IF($N27=0,"bye",VLOOKUP($N27,seznam!$A$2:$C$268,2))</f>
        <v>Pohl Pavel</v>
      </c>
      <c r="P27" s="3" t="str">
        <f>IF($N27=0,"",VLOOKUP($N27,seznam!$A$2:$D$268,4))</f>
        <v>US Choceň</v>
      </c>
      <c r="Q27" s="3">
        <f>A28</f>
        <v>13</v>
      </c>
      <c r="R27" s="3" t="str">
        <f>IF($Q27=0,"bye",VLOOKUP($Q27,seznam!$A$2:$C$268,2))</f>
        <v>Holanec Jakub</v>
      </c>
      <c r="S27" s="3" t="str">
        <f>IF($Q27=0,"",VLOOKUP($Q27,seznam!$A$2:$D$268,4))</f>
        <v>SK Dobré</v>
      </c>
      <c r="T27" s="76" t="s">
        <v>101</v>
      </c>
      <c r="U27" s="77" t="s">
        <v>89</v>
      </c>
      <c r="V27" s="77" t="s">
        <v>80</v>
      </c>
      <c r="W27" s="77"/>
      <c r="X27" s="78"/>
      <c r="Y27" s="3">
        <f t="shared" si="36"/>
        <v>3</v>
      </c>
      <c r="Z27" s="3">
        <f t="shared" si="37"/>
        <v>0</v>
      </c>
      <c r="AA27" s="3">
        <f t="shared" si="38"/>
        <v>4</v>
      </c>
      <c r="AB27" s="3" t="str">
        <f>IF($AA27=0,"",VLOOKUP($AA27,seznam!$A$2:$C$268,2))</f>
        <v>Pohl Pavel</v>
      </c>
      <c r="AC27" s="3" t="str">
        <f t="shared" si="39"/>
        <v>3:0 (1,4,2)</v>
      </c>
      <c r="AD27" s="3" t="str">
        <f t="shared" si="40"/>
        <v>3:0 (1,4,2)</v>
      </c>
      <c r="AE27" s="3">
        <f t="shared" si="41"/>
        <v>2</v>
      </c>
      <c r="AF27" s="3">
        <f t="shared" si="42"/>
        <v>1</v>
      </c>
      <c r="AH27" s="3">
        <f t="shared" si="43"/>
        <v>1</v>
      </c>
      <c r="AI27" s="3">
        <f t="shared" si="44"/>
        <v>1</v>
      </c>
      <c r="AJ27" s="3">
        <f t="shared" si="45"/>
        <v>1</v>
      </c>
      <c r="AK27" s="3">
        <f t="shared" si="46"/>
        <v>0</v>
      </c>
      <c r="AL27" s="3">
        <f t="shared" si="47"/>
        <v>0</v>
      </c>
      <c r="AN27" s="3" t="str">
        <f>CONCATENATE("&lt;/Table&gt;&lt;TD width=420&gt;&lt;Table&gt;")</f>
        <v>&lt;/Table&gt;&lt;TD width=420&gt;&lt;Table&gt;</v>
      </c>
      <c r="AO27" s="3" t="str">
        <f>CONCATENATE("&lt;TR&gt;&lt;TD&gt;",A27,"&lt;TD width=200&gt;",B27,"&lt;TD&gt;",C27,"&lt;TD&gt;",D27,"&lt;TD&gt;",E27,"&lt;TD&gt;",F27,"&lt;TD&gt;",G27,"&lt;TD&gt;",H27,"&lt;/TD&gt;&lt;/TR&gt;")</f>
        <v>&lt;TR&gt;&lt;TD&gt;21&lt;TD width=200&gt;Dombai Filip (Tatran Hostinné)&lt;TD&gt;0:3&lt;TD&gt;XXX&lt;TD&gt;0:3&lt;TD&gt;0:3&lt;TD&gt;3&lt;TD&gt;4&lt;/TD&gt;&lt;/TR&gt;</v>
      </c>
      <c r="AP27" s="3" t="str">
        <f>CONCATENATE("&lt;TR&gt;&lt;TD&gt;",J27,"&lt;TD&gt;",K27,"&lt;/TD&gt;&lt;/TR&gt;")</f>
        <v>&lt;TR&gt;&lt;TD&gt;Pohl Pavel - Holanec Jakub&lt;TD&gt;3 : 0 (1,4,2)&lt;/TD&gt;&lt;/TR&gt;</v>
      </c>
    </row>
    <row r="28" spans="1:42" ht="16.5" customHeight="1" x14ac:dyDescent="0.2">
      <c r="A28" s="86">
        <v>13</v>
      </c>
      <c r="B28" s="20" t="str">
        <f>IF($A28="","",CONCATENATE(VLOOKUP($A28,seznam!$A$2:$B$268,2)," (",VLOOKUP($A28,seznam!$A$2:$E$269,4),")"))</f>
        <v>Holanec Jakub (SK Dobré)</v>
      </c>
      <c r="C28" s="21" t="str">
        <f>IF(Y30+Z30=0,"",CONCATENATE(Y30,":",Z30))</f>
        <v>0:3</v>
      </c>
      <c r="D28" s="22" t="str">
        <f>IF(Y26+Z26=0,"",CONCATENATE(Z26,":",Y26))</f>
        <v>3:0</v>
      </c>
      <c r="E28" s="22" t="s">
        <v>17</v>
      </c>
      <c r="F28" s="23" t="str">
        <f>IF(Y27+Z27=0,"",CONCATENATE(Z27,":",Y27))</f>
        <v>0:3</v>
      </c>
      <c r="G28" s="24">
        <f>IF(AF26+AF27+AE30=0,"",AF26+AF27+AE30)</f>
        <v>4</v>
      </c>
      <c r="H28" s="83">
        <v>3</v>
      </c>
      <c r="J28" s="3" t="str">
        <f t="shared" si="33"/>
        <v>Mejtský David - Dombai Filip</v>
      </c>
      <c r="K28" s="3" t="str">
        <f t="shared" si="34"/>
        <v>3 : 0 (2,4,2)</v>
      </c>
      <c r="M28" s="3" t="str">
        <f t="shared" si="35"/>
        <v>Dvouhra - Skupina D</v>
      </c>
      <c r="N28" s="3">
        <f>A26</f>
        <v>27</v>
      </c>
      <c r="O28" s="3" t="str">
        <f>IF($N28=0,"bye",VLOOKUP($N28,seznam!$A$2:$C$268,2))</f>
        <v>Mejtský David</v>
      </c>
      <c r="P28" s="3" t="str">
        <f>IF($N28=0,"",VLOOKUP($N28,seznam!$A$2:$D$268,4))</f>
        <v>TTC Kostelec</v>
      </c>
      <c r="Q28" s="3">
        <f>A27</f>
        <v>21</v>
      </c>
      <c r="R28" s="3" t="str">
        <f>IF($Q28=0,"bye",VLOOKUP($Q28,seznam!$A$2:$C$268,2))</f>
        <v>Dombai Filip</v>
      </c>
      <c r="S28" s="3" t="str">
        <f>IF($Q28=0,"",VLOOKUP($Q28,seznam!$A$2:$D$268,4))</f>
        <v>Tatran Hostinné</v>
      </c>
      <c r="T28" s="76" t="s">
        <v>80</v>
      </c>
      <c r="U28" s="77" t="s">
        <v>89</v>
      </c>
      <c r="V28" s="77" t="s">
        <v>80</v>
      </c>
      <c r="W28" s="77"/>
      <c r="X28" s="78"/>
      <c r="Y28" s="3">
        <f t="shared" si="36"/>
        <v>3</v>
      </c>
      <c r="Z28" s="3">
        <f t="shared" si="37"/>
        <v>0</v>
      </c>
      <c r="AA28" s="3">
        <f t="shared" si="38"/>
        <v>27</v>
      </c>
      <c r="AB28" s="3" t="str">
        <f>IF($AA28=0,"",VLOOKUP($AA28,seznam!$A$2:$C$268,2))</f>
        <v>Mejtský David</v>
      </c>
      <c r="AC28" s="3" t="str">
        <f t="shared" si="39"/>
        <v>3:0 (2,4,2)</v>
      </c>
      <c r="AD28" s="3" t="str">
        <f t="shared" si="40"/>
        <v>3:0 (2,4,2)</v>
      </c>
      <c r="AE28" s="3">
        <f t="shared" si="41"/>
        <v>2</v>
      </c>
      <c r="AF28" s="3">
        <f t="shared" si="42"/>
        <v>1</v>
      </c>
      <c r="AH28" s="3">
        <f t="shared" si="43"/>
        <v>1</v>
      </c>
      <c r="AI28" s="3">
        <f t="shared" si="44"/>
        <v>1</v>
      </c>
      <c r="AJ28" s="3">
        <f t="shared" si="45"/>
        <v>1</v>
      </c>
      <c r="AK28" s="3">
        <f t="shared" si="46"/>
        <v>0</v>
      </c>
      <c r="AL28" s="3">
        <f t="shared" si="47"/>
        <v>0</v>
      </c>
      <c r="AN28" s="3" t="str">
        <f>CONCATENATE(AP25,AP26,AP27,AP28,AP29,AP30,)</f>
        <v>&lt;TR&gt;&lt;TD width=250&gt;Mejtský David - Pohl Pavel&lt;TD&gt;0 : 3 (-5,-9,-8)&lt;/TD&gt;&lt;/TR&gt;&lt;TR&gt;&lt;TD&gt;Dombai Filip - Holanec Jakub&lt;TD&gt;0 : 3 (-3,-4,-4)&lt;/TD&gt;&lt;/TR&gt;&lt;TR&gt;&lt;TD&gt;Pohl Pavel - Holanec Jakub&lt;TD&gt;3 : 0 (1,4,2)&lt;/TD&gt;&lt;/TR&gt;&lt;TR&gt;&lt;TD&gt;Mejtský David - Dombai Filip&lt;TD&gt;3 : 0 (2,4,2)&lt;/TD&gt;&lt;/TR&gt;&lt;TR&gt;&lt;TD&gt;Dombai Filip - Pohl Pavel&lt;TD&gt;0 : 3 (-1,-4,-2)&lt;/TD&gt;&lt;/TR&gt;&lt;TR&gt;&lt;TD&gt;Holanec Jakub - Mejtský David&lt;TD&gt;0 : 3 (-4,-2,-6)&lt;/TD&gt;&lt;/TR&gt;</v>
      </c>
      <c r="AO28" s="3" t="str">
        <f>CONCATENATE("&lt;TR&gt;&lt;TD&gt;",A28,"&lt;TD width=200&gt;",B28,"&lt;TD&gt;",C28,"&lt;TD&gt;",D28,"&lt;TD&gt;",E28,"&lt;TD&gt;",F28,"&lt;TD&gt;",G28,"&lt;TD&gt;",H28,"&lt;/TD&gt;&lt;/TR&gt;")</f>
        <v>&lt;TR&gt;&lt;TD&gt;13&lt;TD width=200&gt;Holanec Jakub (SK Dobré)&lt;TD&gt;0:3&lt;TD&gt;3:0&lt;TD&gt;XXX&lt;TD&gt;0:3&lt;TD&gt;4&lt;TD&gt;3&lt;/TD&gt;&lt;/TR&gt;</v>
      </c>
      <c r="AP28" s="3" t="str">
        <f>CONCATENATE("&lt;TR&gt;&lt;TD&gt;",J28,"&lt;TD&gt;",K28,"&lt;/TD&gt;&lt;/TR&gt;")</f>
        <v>&lt;TR&gt;&lt;TD&gt;Mejtský David - Dombai Filip&lt;TD&gt;3 : 0 (2,4,2)&lt;/TD&gt;&lt;/TR&gt;</v>
      </c>
    </row>
    <row r="29" spans="1:42" ht="16.5" customHeight="1" thickBot="1" x14ac:dyDescent="0.25">
      <c r="A29" s="87">
        <v>4</v>
      </c>
      <c r="B29" s="25" t="str">
        <f>IF($A29="","",CONCATENATE(VLOOKUP($A29,seznam!$A$2:$B$268,2)," (",VLOOKUP($A29,seznam!$A$2:$E$269,4),")"))</f>
        <v>Pohl Pavel (US Choceň)</v>
      </c>
      <c r="C29" s="26" t="str">
        <f>IF(Y25+Z25=0,"",CONCATENATE(Z25,":",Y25))</f>
        <v>3:0</v>
      </c>
      <c r="D29" s="27" t="str">
        <f>IF(Y29+Z29=0,"",CONCATENATE(Z29,":",Y29))</f>
        <v>3:0</v>
      </c>
      <c r="E29" s="27" t="str">
        <f>IF(Y27+Z27=0,"",CONCATENATE(Y27,":",Z27))</f>
        <v>3:0</v>
      </c>
      <c r="F29" s="28" t="s">
        <v>17</v>
      </c>
      <c r="G29" s="29">
        <f>IF(AF25+AE27+AF29=0,"",AF25+AE27+AF29)</f>
        <v>6</v>
      </c>
      <c r="H29" s="84">
        <v>1</v>
      </c>
      <c r="J29" s="3" t="str">
        <f t="shared" si="33"/>
        <v>Dombai Filip - Pohl Pavel</v>
      </c>
      <c r="K29" s="3" t="str">
        <f t="shared" si="34"/>
        <v>0 : 3 (-1,-4,-2)</v>
      </c>
      <c r="M29" s="3" t="str">
        <f t="shared" si="35"/>
        <v>Dvouhra - Skupina D</v>
      </c>
      <c r="N29" s="3">
        <f>A27</f>
        <v>21</v>
      </c>
      <c r="O29" s="3" t="str">
        <f>IF($N29=0,"bye",VLOOKUP($N29,seznam!$A$2:$C$268,2))</f>
        <v>Dombai Filip</v>
      </c>
      <c r="P29" s="3" t="str">
        <f>IF($N29=0,"",VLOOKUP($N29,seznam!$A$2:$D$268,4))</f>
        <v>Tatran Hostinné</v>
      </c>
      <c r="Q29" s="3">
        <f>A29</f>
        <v>4</v>
      </c>
      <c r="R29" s="3" t="str">
        <f>IF($Q29=0,"bye",VLOOKUP($Q29,seznam!$A$2:$C$268,2))</f>
        <v>Pohl Pavel</v>
      </c>
      <c r="S29" s="3" t="str">
        <f>IF($Q29=0,"",VLOOKUP($Q29,seznam!$A$2:$D$268,4))</f>
        <v>US Choceň</v>
      </c>
      <c r="T29" s="76" t="s">
        <v>87</v>
      </c>
      <c r="U29" s="77" t="s">
        <v>84</v>
      </c>
      <c r="V29" s="77" t="s">
        <v>103</v>
      </c>
      <c r="W29" s="77"/>
      <c r="X29" s="78"/>
      <c r="Y29" s="3">
        <f t="shared" si="36"/>
        <v>0</v>
      </c>
      <c r="Z29" s="3">
        <f t="shared" si="37"/>
        <v>3</v>
      </c>
      <c r="AA29" s="3">
        <f t="shared" si="38"/>
        <v>4</v>
      </c>
      <c r="AB29" s="3" t="str">
        <f>IF($AA29=0,"",VLOOKUP($AA29,seznam!$A$2:$C$268,2))</f>
        <v>Pohl Pavel</v>
      </c>
      <c r="AC29" s="3" t="str">
        <f t="shared" si="39"/>
        <v>3:0 (1,4,2)</v>
      </c>
      <c r="AD29" s="3" t="str">
        <f t="shared" si="40"/>
        <v>3:0 (1,4,2)</v>
      </c>
      <c r="AE29" s="3">
        <f t="shared" si="41"/>
        <v>1</v>
      </c>
      <c r="AF29" s="3">
        <f t="shared" si="42"/>
        <v>2</v>
      </c>
      <c r="AH29" s="3">
        <f t="shared" si="43"/>
        <v>-1</v>
      </c>
      <c r="AI29" s="3">
        <f t="shared" si="44"/>
        <v>-1</v>
      </c>
      <c r="AJ29" s="3">
        <f t="shared" si="45"/>
        <v>-1</v>
      </c>
      <c r="AK29" s="3">
        <f t="shared" si="46"/>
        <v>0</v>
      </c>
      <c r="AL29" s="3">
        <f t="shared" si="47"/>
        <v>0</v>
      </c>
      <c r="AN29" s="3" t="str">
        <f>CONCATENATE("&lt;/Table&gt;&lt;/TD&gt;&lt;/TR&gt;&lt;/Table&gt;&lt;P&gt;")</f>
        <v>&lt;/Table&gt;&lt;/TD&gt;&lt;/TR&gt;&lt;/Table&gt;&lt;P&gt;</v>
      </c>
      <c r="AO29" s="3" t="str">
        <f>CONCATENATE("&lt;TR&gt;&lt;TD&gt;",A29,"&lt;TD width=200&gt;",B29,"&lt;TD&gt;",C29,"&lt;TD&gt;",D29,"&lt;TD&gt;",E29,"&lt;TD&gt;",F29,"&lt;TD&gt;",G29,"&lt;TD&gt;",H29,"&lt;/TD&gt;&lt;/TR&gt;")</f>
        <v>&lt;TR&gt;&lt;TD&gt;4&lt;TD width=200&gt;Pohl Pavel (US Choceň)&lt;TD&gt;3:0&lt;TD&gt;3:0&lt;TD&gt;3:0&lt;TD&gt;XXX&lt;TD&gt;6&lt;TD&gt;1&lt;/TD&gt;&lt;/TR&gt;</v>
      </c>
      <c r="AP29" s="3" t="str">
        <f>CONCATENATE("&lt;TR&gt;&lt;TD&gt;",J29,"&lt;TD&gt;",K29,"&lt;/TD&gt;&lt;/TR&gt;")</f>
        <v>&lt;TR&gt;&lt;TD&gt;Dombai Filip - Pohl Pavel&lt;TD&gt;0 : 3 (-1,-4,-2)&lt;/TD&gt;&lt;/TR&gt;</v>
      </c>
    </row>
    <row r="30" spans="1:42" ht="16.5" customHeight="1" thickTop="1" thickBot="1" x14ac:dyDescent="0.25">
      <c r="J30" s="3" t="str">
        <f t="shared" si="33"/>
        <v>Holanec Jakub - Mejtský David</v>
      </c>
      <c r="K30" s="3" t="str">
        <f t="shared" si="34"/>
        <v>0 : 3 (-4,-2,-6)</v>
      </c>
      <c r="M30" s="3" t="str">
        <f t="shared" si="35"/>
        <v>Dvouhra - Skupina D</v>
      </c>
      <c r="N30" s="3">
        <f>A28</f>
        <v>13</v>
      </c>
      <c r="O30" s="3" t="str">
        <f>IF($N30=0,"bye",VLOOKUP($N30,seznam!$A$2:$C$268,2))</f>
        <v>Holanec Jakub</v>
      </c>
      <c r="P30" s="3" t="str">
        <f>IF($N30=0,"",VLOOKUP($N30,seznam!$A$2:$D$268,4))</f>
        <v>SK Dobré</v>
      </c>
      <c r="Q30" s="3">
        <f>A26</f>
        <v>27</v>
      </c>
      <c r="R30" s="3" t="str">
        <f>IF($Q30=0,"bye",VLOOKUP($Q30,seznam!$A$2:$C$268,2))</f>
        <v>Mejtský David</v>
      </c>
      <c r="S30" s="3" t="str">
        <f>IF($Q30=0,"",VLOOKUP($Q30,seznam!$A$2:$D$268,4))</f>
        <v>TTC Kostelec</v>
      </c>
      <c r="T30" s="79" t="s">
        <v>84</v>
      </c>
      <c r="U30" s="80" t="s">
        <v>103</v>
      </c>
      <c r="V30" s="80" t="s">
        <v>96</v>
      </c>
      <c r="W30" s="80"/>
      <c r="X30" s="81"/>
      <c r="Y30" s="3">
        <f t="shared" si="36"/>
        <v>0</v>
      </c>
      <c r="Z30" s="3">
        <f t="shared" si="37"/>
        <v>3</v>
      </c>
      <c r="AA30" s="3">
        <f t="shared" si="38"/>
        <v>27</v>
      </c>
      <c r="AB30" s="3" t="str">
        <f>IF($AA30=0,"",VLOOKUP($AA30,seznam!$A$2:$C$268,2))</f>
        <v>Mejtský David</v>
      </c>
      <c r="AC30" s="3" t="str">
        <f t="shared" si="39"/>
        <v>3:0 (4,2,6)</v>
      </c>
      <c r="AD30" s="3" t="str">
        <f t="shared" si="40"/>
        <v>3:0 (4,2,6)</v>
      </c>
      <c r="AE30" s="3">
        <f t="shared" si="41"/>
        <v>1</v>
      </c>
      <c r="AF30" s="3">
        <f t="shared" si="42"/>
        <v>2</v>
      </c>
      <c r="AH30" s="3">
        <f t="shared" si="43"/>
        <v>-1</v>
      </c>
      <c r="AI30" s="3">
        <f t="shared" si="44"/>
        <v>-1</v>
      </c>
      <c r="AJ30" s="3">
        <f t="shared" si="45"/>
        <v>-1</v>
      </c>
      <c r="AK30" s="3">
        <f t="shared" si="46"/>
        <v>0</v>
      </c>
      <c r="AL30" s="3">
        <f t="shared" si="47"/>
        <v>0</v>
      </c>
      <c r="AP30" s="3" t="str">
        <f>CONCATENATE("&lt;TR&gt;&lt;TD&gt;",J30,"&lt;TD&gt;",K30,"&lt;/TD&gt;&lt;/TR&gt;")</f>
        <v>&lt;TR&gt;&lt;TD&gt;Holanec Jakub - Mejtský David&lt;TD&gt;0 : 3 (-4,-2,-6)&lt;/TD&gt;&lt;/TR&gt;</v>
      </c>
    </row>
    <row r="31" spans="1:42" ht="16.5" customHeight="1" thickTop="1" thickBot="1" x14ac:dyDescent="0.25">
      <c r="M31" s="7" t="str">
        <f>B32</f>
        <v>Skupina E</v>
      </c>
      <c r="N31" s="7" t="s">
        <v>3</v>
      </c>
      <c r="O31" s="7" t="s">
        <v>29</v>
      </c>
      <c r="P31" s="7" t="s">
        <v>4</v>
      </c>
      <c r="Q31" s="7" t="s">
        <v>3</v>
      </c>
      <c r="R31" s="7" t="s">
        <v>30</v>
      </c>
      <c r="S31" s="7" t="s">
        <v>4</v>
      </c>
      <c r="T31" s="8" t="s">
        <v>5</v>
      </c>
      <c r="U31" s="8" t="s">
        <v>6</v>
      </c>
      <c r="V31" s="8" t="s">
        <v>7</v>
      </c>
      <c r="W31" s="8" t="s">
        <v>8</v>
      </c>
      <c r="X31" s="8" t="s">
        <v>9</v>
      </c>
      <c r="Y31" s="7" t="s">
        <v>10</v>
      </c>
      <c r="Z31" s="7" t="s">
        <v>11</v>
      </c>
      <c r="AA31" s="7" t="s">
        <v>12</v>
      </c>
      <c r="AN31" s="3" t="s">
        <v>13</v>
      </c>
    </row>
    <row r="32" spans="1:42" ht="16.5" customHeight="1" thickTop="1" thickBot="1" x14ac:dyDescent="0.25">
      <c r="A32" s="9">
        <v>5</v>
      </c>
      <c r="B32" s="10" t="s">
        <v>21</v>
      </c>
      <c r="C32" s="11">
        <v>1</v>
      </c>
      <c r="D32" s="12">
        <v>2</v>
      </c>
      <c r="E32" s="12">
        <v>3</v>
      </c>
      <c r="F32" s="13">
        <v>4</v>
      </c>
      <c r="G32" s="14" t="s">
        <v>15</v>
      </c>
      <c r="H32" s="13" t="s">
        <v>16</v>
      </c>
      <c r="J32" s="3" t="str">
        <f t="shared" ref="J32:J37" si="48">CONCATENATE(O32," - ",R32)</f>
        <v>Skákal Dominik - Kolář Marek</v>
      </c>
      <c r="K32" s="3" t="str">
        <f t="shared" ref="K32:K37" si="49">IF(SUM(Y32:Z32)=0,AD32,CONCATENATE(Y32," : ",Z32," (",T32,",",U32,",",V32,IF(Y32+Z32&gt;3,",",""),W32,IF(Y32+Z32&gt;4,",",""),X32,")"))</f>
        <v>3 : 0 (7,6,5)</v>
      </c>
      <c r="M32" s="3" t="str">
        <f t="shared" ref="M32:M37" si="50">CONCATENATE("Dvouhra - Skupina E")</f>
        <v>Dvouhra - Skupina E</v>
      </c>
      <c r="N32" s="3">
        <f>A33</f>
        <v>2</v>
      </c>
      <c r="O32" s="3" t="str">
        <f>IF($N32=0,"bye",VLOOKUP($N32,seznam!$A$2:$C$268,2))</f>
        <v>Skákal Dominik</v>
      </c>
      <c r="P32" s="3" t="str">
        <f>IF($N32=0,"",VLOOKUP($N32,seznam!$A$2:$D$268,4))</f>
        <v>DTJ HK</v>
      </c>
      <c r="Q32" s="3">
        <f>A36</f>
        <v>35</v>
      </c>
      <c r="R32" s="3" t="str">
        <f>IF($Q32=0,"bye",VLOOKUP($Q32,seznam!$A$2:$C$268,2))</f>
        <v>Kolář Marek</v>
      </c>
      <c r="S32" s="3" t="str">
        <f>IF($Q32=0,"",VLOOKUP($Q32,seznam!$A$2:$D$268,4))</f>
        <v>SK Dobré</v>
      </c>
      <c r="T32" s="88" t="s">
        <v>98</v>
      </c>
      <c r="U32" s="89" t="s">
        <v>94</v>
      </c>
      <c r="V32" s="89" t="s">
        <v>88</v>
      </c>
      <c r="W32" s="89"/>
      <c r="X32" s="90"/>
      <c r="Y32" s="3">
        <f t="shared" ref="Y32:Y37" si="51">COUNTIF(AH32:AL32,"&gt;0")</f>
        <v>3</v>
      </c>
      <c r="Z32" s="3">
        <f t="shared" ref="Z32:Z37" si="52">COUNTIF(AH32:AL32,"&lt;0")</f>
        <v>0</v>
      </c>
      <c r="AA32" s="3">
        <f t="shared" ref="AA32:AA37" si="53">IF(Y32=Z32,0,IF(Y32&gt;Z32,N32,Q32))</f>
        <v>2</v>
      </c>
      <c r="AB32" s="3" t="str">
        <f>IF($AA32=0,"",VLOOKUP($AA32,seznam!$A$2:$C$268,2))</f>
        <v>Skákal Dominik</v>
      </c>
      <c r="AC32" s="3" t="str">
        <f t="shared" ref="AC32:AC37" si="54">IF(Y32=Z32,"",IF(Y32&gt;Z32,CONCATENATE(Y32,":",Z32," (",T32,",",U32,",",V32,IF(SUM(Y32:Z32)&gt;3,",",""),W32,IF(SUM(Y32:Z32)&gt;4,",",""),X32,")"),CONCATENATE(Z32,":",Y32," (",-T32,",",-U32,",",-V32,IF(SUM(Y32:Z32)&gt;3,CONCATENATE(",",-W32),""),IF(SUM(Y32:Z32)&gt;4,CONCATENATE(",",-X32),""),")")))</f>
        <v>3:0 (7,6,5)</v>
      </c>
      <c r="AD32" s="3" t="str">
        <f t="shared" ref="AD32:AD37" si="55">IF(SUM(Y32:Z32)=0,"",AC32)</f>
        <v>3:0 (7,6,5)</v>
      </c>
      <c r="AE32" s="3">
        <f t="shared" ref="AE32:AE37" si="56">IF(T32="",0,IF(Y32&gt;Z32,2,1))</f>
        <v>2</v>
      </c>
      <c r="AF32" s="3">
        <f t="shared" ref="AF32:AF37" si="57">IF(T32="",0,IF(Z32&gt;Y32,2,1))</f>
        <v>1</v>
      </c>
      <c r="AH32" s="3">
        <f t="shared" ref="AH32:AH37" si="58">IF(T32="",0,IF(MID(T32,1,1)="-",-1,1))</f>
        <v>1</v>
      </c>
      <c r="AI32" s="3">
        <f t="shared" ref="AI32:AI37" si="59">IF(U32="",0,IF(MID(U32,1,1)="-",-1,1))</f>
        <v>1</v>
      </c>
      <c r="AJ32" s="3">
        <f t="shared" ref="AJ32:AJ37" si="60">IF(V32="",0,IF(MID(V32,1,1)="-",-1,1))</f>
        <v>1</v>
      </c>
      <c r="AK32" s="3">
        <f t="shared" ref="AK32:AK37" si="61">IF(W32="",0,IF(MID(W32,1,1)="-",-1,1))</f>
        <v>0</v>
      </c>
      <c r="AL32" s="3">
        <f t="shared" ref="AL32:AL37" si="62">IF(X32="",0,IF(MID(X32,1,1)="-",-1,1))</f>
        <v>0</v>
      </c>
      <c r="AN32" s="3" t="str">
        <f>CONCATENATE("&lt;Table border=1 cellpading=0 cellspacing=0 width=480&gt;&lt;TR&gt;&lt;TH colspan=2&gt;",B32,"&lt;TH&gt;1&lt;TH&gt;2&lt;TH&gt;3&lt;TH&gt;4&lt;TH&gt;Body&lt;TH&gt;Pořadí&lt;/TH&gt;&lt;/TR&gt;")</f>
        <v>&lt;Table border=1 cellpading=0 cellspacing=0 width=480&gt;&lt;TR&gt;&lt;TH colspan=2&gt;Skupina E&lt;TH&gt;1&lt;TH&gt;2&lt;TH&gt;3&lt;TH&gt;4&lt;TH&gt;Body&lt;TH&gt;Pořadí&lt;/TH&gt;&lt;/TR&gt;</v>
      </c>
      <c r="AP32" s="3" t="str">
        <f>CONCATENATE("&lt;TR&gt;&lt;TD width=250&gt;",J32,"&lt;TD&gt;",K32,"&lt;/TD&gt;&lt;/TR&gt;")</f>
        <v>&lt;TR&gt;&lt;TD width=250&gt;Skákal Dominik - Kolář Marek&lt;TD&gt;3 : 0 (7,6,5)&lt;/TD&gt;&lt;/TR&gt;</v>
      </c>
    </row>
    <row r="33" spans="1:42" ht="16.5" customHeight="1" thickTop="1" x14ac:dyDescent="0.2">
      <c r="A33" s="85">
        <v>2</v>
      </c>
      <c r="B33" s="15" t="str">
        <f>IF($A33="","",CONCATENATE(VLOOKUP($A33,seznam!$A$2:$B$268,2)," (",VLOOKUP($A33,seznam!$A$2:$E$269,4),")"))</f>
        <v>Skákal Dominik (DTJ HK)</v>
      </c>
      <c r="C33" s="16" t="s">
        <v>17</v>
      </c>
      <c r="D33" s="17" t="str">
        <f>IF(Y35+Z35=0,"",CONCATENATE(Y35,":",Z35))</f>
        <v>3:0</v>
      </c>
      <c r="E33" s="17" t="str">
        <f>IF(Y37+Z37=0,"",CONCATENATE(Z37,":",Y37))</f>
        <v>3:0</v>
      </c>
      <c r="F33" s="18" t="str">
        <f>IF(Y32+Z32=0,"",CONCATENATE(Y32,":",Z32))</f>
        <v>3:0</v>
      </c>
      <c r="G33" s="19">
        <f>IF(AE32+AE35+AF37=0,"",AE32+AE35+AF37)</f>
        <v>6</v>
      </c>
      <c r="H33" s="82" t="s">
        <v>90</v>
      </c>
      <c r="J33" s="3" t="str">
        <f t="shared" si="48"/>
        <v>Novák Daniel - Svátek Martin</v>
      </c>
      <c r="K33" s="3" t="str">
        <f t="shared" si="49"/>
        <v>3 : 0 (8,3,10)</v>
      </c>
      <c r="M33" s="3" t="str">
        <f t="shared" si="50"/>
        <v>Dvouhra - Skupina E</v>
      </c>
      <c r="N33" s="3">
        <f>A34</f>
        <v>28</v>
      </c>
      <c r="O33" s="3" t="str">
        <f>IF($N33=0,"bye",VLOOKUP($N33,seznam!$A$2:$C$268,2))</f>
        <v>Novák Daniel</v>
      </c>
      <c r="P33" s="3" t="str">
        <f>IF($N33=0,"",VLOOKUP($N33,seznam!$A$2:$D$268,4))</f>
        <v>TJ Sokol HK</v>
      </c>
      <c r="Q33" s="3">
        <f>A35</f>
        <v>16</v>
      </c>
      <c r="R33" s="3" t="str">
        <f>IF($Q33=0,"bye",VLOOKUP($Q33,seznam!$A$2:$C$268,2))</f>
        <v>Svátek Martin</v>
      </c>
      <c r="S33" s="3" t="str">
        <f>IF($Q33=0,"",VLOOKUP($Q33,seznam!$A$2:$D$268,4))</f>
        <v>TTC Kostelec</v>
      </c>
      <c r="T33" s="91" t="s">
        <v>83</v>
      </c>
      <c r="U33" s="92" t="s">
        <v>81</v>
      </c>
      <c r="V33" s="92" t="s">
        <v>106</v>
      </c>
      <c r="W33" s="92"/>
      <c r="X33" s="93"/>
      <c r="Y33" s="3">
        <f t="shared" si="51"/>
        <v>3</v>
      </c>
      <c r="Z33" s="3">
        <f t="shared" si="52"/>
        <v>0</v>
      </c>
      <c r="AA33" s="3">
        <f t="shared" si="53"/>
        <v>28</v>
      </c>
      <c r="AB33" s="3" t="str">
        <f>IF($AA33=0,"",VLOOKUP($AA33,seznam!$A$2:$C$268,2))</f>
        <v>Novák Daniel</v>
      </c>
      <c r="AC33" s="3" t="str">
        <f t="shared" si="54"/>
        <v>3:0 (8,3,10)</v>
      </c>
      <c r="AD33" s="3" t="str">
        <f t="shared" si="55"/>
        <v>3:0 (8,3,10)</v>
      </c>
      <c r="AE33" s="3">
        <f t="shared" si="56"/>
        <v>2</v>
      </c>
      <c r="AF33" s="3">
        <f t="shared" si="57"/>
        <v>1</v>
      </c>
      <c r="AH33" s="3">
        <f t="shared" si="58"/>
        <v>1</v>
      </c>
      <c r="AI33" s="3">
        <f t="shared" si="59"/>
        <v>1</v>
      </c>
      <c r="AJ33" s="3">
        <f t="shared" si="60"/>
        <v>1</v>
      </c>
      <c r="AK33" s="3">
        <f t="shared" si="61"/>
        <v>0</v>
      </c>
      <c r="AL33" s="3">
        <f t="shared" si="62"/>
        <v>0</v>
      </c>
      <c r="AN33" s="3" t="str">
        <f>CONCATENATE(AO33,AO34,AO35,AO36,)</f>
        <v>&lt;TR&gt;&lt;TD&gt;2&lt;TD width=200&gt;Skákal Dominik (DTJ HK)&lt;TD&gt;XXX&lt;TD&gt;3:0&lt;TD&gt;3:0&lt;TD&gt;3:0&lt;TD&gt;6&lt;TD&gt;1.&lt;/TD&gt;&lt;/TR&gt;&lt;TR&gt;&lt;TD&gt;28&lt;TD width=200&gt;Novák Daniel (TJ Sokol HK)&lt;TD&gt;0:3&lt;TD&gt;XXX&lt;TD&gt;3:0&lt;TD&gt;0:3&lt;TD&gt;4&lt;TD&gt;3&lt;/TD&gt;&lt;/TR&gt;&lt;TR&gt;&lt;TD&gt;16&lt;TD width=200&gt;Svátek Martin (TTC Kostelec)&lt;TD&gt;0:3&lt;TD&gt;0:3&lt;TD&gt;XXX&lt;TD&gt;0:3&lt;TD&gt;3&lt;TD&gt;4&lt;/TD&gt;&lt;/TR&gt;&lt;TR&gt;&lt;TD&gt;35&lt;TD width=200&gt;Kolář Marek (SK Dobré)&lt;TD&gt;0:3&lt;TD&gt;3:0&lt;TD&gt;3:0&lt;TD&gt;XXX&lt;TD&gt;5&lt;TD&gt;2.&lt;/TD&gt;&lt;/TR&gt;</v>
      </c>
      <c r="AO33" s="3" t="str">
        <f>CONCATENATE("&lt;TR&gt;&lt;TD&gt;",A33,"&lt;TD width=200&gt;",B33,"&lt;TD&gt;",C33,"&lt;TD&gt;",D33,"&lt;TD&gt;",E33,"&lt;TD&gt;",F33,"&lt;TD&gt;",G33,"&lt;TD&gt;",H33,"&lt;/TD&gt;&lt;/TR&gt;")</f>
        <v>&lt;TR&gt;&lt;TD&gt;2&lt;TD width=200&gt;Skákal Dominik (DTJ HK)&lt;TD&gt;XXX&lt;TD&gt;3:0&lt;TD&gt;3:0&lt;TD&gt;3:0&lt;TD&gt;6&lt;TD&gt;1.&lt;/TD&gt;&lt;/TR&gt;</v>
      </c>
      <c r="AP33" s="3" t="str">
        <f>CONCATENATE("&lt;TR&gt;&lt;TD&gt;",J33,"&lt;TD&gt;",K33,"&lt;/TD&gt;&lt;/TR&gt;")</f>
        <v>&lt;TR&gt;&lt;TD&gt;Novák Daniel - Svátek Martin&lt;TD&gt;3 : 0 (8,3,10)&lt;/TD&gt;&lt;/TR&gt;</v>
      </c>
    </row>
    <row r="34" spans="1:42" ht="16.5" customHeight="1" x14ac:dyDescent="0.2">
      <c r="A34" s="86">
        <v>28</v>
      </c>
      <c r="B34" s="20" t="str">
        <f>IF($A34="","",CONCATENATE(VLOOKUP($A34,seznam!$A$2:$B$268,2)," (",VLOOKUP($A34,seznam!$A$2:$E$269,4),")"))</f>
        <v>Novák Daniel (TJ Sokol HK)</v>
      </c>
      <c r="C34" s="21" t="str">
        <f>IF(Y35+Z35=0,"",CONCATENATE(Z35,":",Y35))</f>
        <v>0:3</v>
      </c>
      <c r="D34" s="22" t="s">
        <v>17</v>
      </c>
      <c r="E34" s="22" t="str">
        <f>IF(Y33+Z33=0,"",CONCATENATE(Y33,":",Z33))</f>
        <v>3:0</v>
      </c>
      <c r="F34" s="23" t="str">
        <f>IF(Y36+Z36=0,"",CONCATENATE(Y36,":",Z36))</f>
        <v>0:3</v>
      </c>
      <c r="G34" s="24">
        <f>IF(AE33+AF35+AE36=0,"",AE33+AF35+AE36)</f>
        <v>4</v>
      </c>
      <c r="H34" s="83">
        <v>3</v>
      </c>
      <c r="J34" s="3" t="str">
        <f t="shared" si="48"/>
        <v>Kolář Marek - Svátek Martin</v>
      </c>
      <c r="K34" s="3" t="str">
        <f t="shared" si="49"/>
        <v>3 : 0 (2,7,7)</v>
      </c>
      <c r="M34" s="3" t="str">
        <f t="shared" si="50"/>
        <v>Dvouhra - Skupina E</v>
      </c>
      <c r="N34" s="3">
        <f>A36</f>
        <v>35</v>
      </c>
      <c r="O34" s="3" t="str">
        <f>IF($N34=0,"bye",VLOOKUP($N34,seznam!$A$2:$C$268,2))</f>
        <v>Kolář Marek</v>
      </c>
      <c r="P34" s="3" t="str">
        <f>IF($N34=0,"",VLOOKUP($N34,seznam!$A$2:$D$268,4))</f>
        <v>SK Dobré</v>
      </c>
      <c r="Q34" s="3">
        <f>A35</f>
        <v>16</v>
      </c>
      <c r="R34" s="3" t="str">
        <f>IF($Q34=0,"bye",VLOOKUP($Q34,seznam!$A$2:$C$268,2))</f>
        <v>Svátek Martin</v>
      </c>
      <c r="S34" s="3" t="str">
        <f>IF($Q34=0,"",VLOOKUP($Q34,seznam!$A$2:$D$268,4))</f>
        <v>TTC Kostelec</v>
      </c>
      <c r="T34" s="91" t="s">
        <v>80</v>
      </c>
      <c r="U34" s="92" t="s">
        <v>98</v>
      </c>
      <c r="V34" s="92" t="s">
        <v>98</v>
      </c>
      <c r="W34" s="92"/>
      <c r="X34" s="93"/>
      <c r="Y34" s="3">
        <f t="shared" si="51"/>
        <v>3</v>
      </c>
      <c r="Z34" s="3">
        <f t="shared" si="52"/>
        <v>0</v>
      </c>
      <c r="AA34" s="3">
        <f t="shared" si="53"/>
        <v>35</v>
      </c>
      <c r="AB34" s="3" t="str">
        <f>IF($AA34=0,"",VLOOKUP($AA34,seznam!$A$2:$C$268,2))</f>
        <v>Kolář Marek</v>
      </c>
      <c r="AC34" s="3" t="str">
        <f t="shared" si="54"/>
        <v>3:0 (2,7,7)</v>
      </c>
      <c r="AD34" s="3" t="str">
        <f t="shared" si="55"/>
        <v>3:0 (2,7,7)</v>
      </c>
      <c r="AE34" s="3">
        <f t="shared" si="56"/>
        <v>2</v>
      </c>
      <c r="AF34" s="3">
        <f t="shared" si="57"/>
        <v>1</v>
      </c>
      <c r="AH34" s="3">
        <f t="shared" si="58"/>
        <v>1</v>
      </c>
      <c r="AI34" s="3">
        <f t="shared" si="59"/>
        <v>1</v>
      </c>
      <c r="AJ34" s="3">
        <f t="shared" si="60"/>
        <v>1</v>
      </c>
      <c r="AK34" s="3">
        <f t="shared" si="61"/>
        <v>0</v>
      </c>
      <c r="AL34" s="3">
        <f t="shared" si="62"/>
        <v>0</v>
      </c>
      <c r="AN34" s="3" t="str">
        <f>CONCATENATE("&lt;/Table&gt;&lt;TD width=420&gt;&lt;Table&gt;")</f>
        <v>&lt;/Table&gt;&lt;TD width=420&gt;&lt;Table&gt;</v>
      </c>
      <c r="AO34" s="3" t="str">
        <f>CONCATENATE("&lt;TR&gt;&lt;TD&gt;",A34,"&lt;TD width=200&gt;",B34,"&lt;TD&gt;",C34,"&lt;TD&gt;",D34,"&lt;TD&gt;",E34,"&lt;TD&gt;",F34,"&lt;TD&gt;",G34,"&lt;TD&gt;",H34,"&lt;/TD&gt;&lt;/TR&gt;")</f>
        <v>&lt;TR&gt;&lt;TD&gt;28&lt;TD width=200&gt;Novák Daniel (TJ Sokol HK)&lt;TD&gt;0:3&lt;TD&gt;XXX&lt;TD&gt;3:0&lt;TD&gt;0:3&lt;TD&gt;4&lt;TD&gt;3&lt;/TD&gt;&lt;/TR&gt;</v>
      </c>
      <c r="AP34" s="3" t="str">
        <f>CONCATENATE("&lt;TR&gt;&lt;TD&gt;",J34,"&lt;TD&gt;",K34,"&lt;/TD&gt;&lt;/TR&gt;")</f>
        <v>&lt;TR&gt;&lt;TD&gt;Kolář Marek - Svátek Martin&lt;TD&gt;3 : 0 (2,7,7)&lt;/TD&gt;&lt;/TR&gt;</v>
      </c>
    </row>
    <row r="35" spans="1:42" ht="16.5" customHeight="1" x14ac:dyDescent="0.2">
      <c r="A35" s="86">
        <v>16</v>
      </c>
      <c r="B35" s="20" t="str">
        <f>IF($A35="","",CONCATENATE(VLOOKUP($A35,seznam!$A$2:$B$268,2)," (",VLOOKUP($A35,seznam!$A$2:$E$269,4),")"))</f>
        <v>Svátek Martin (TTC Kostelec)</v>
      </c>
      <c r="C35" s="21" t="str">
        <f>IF(Y37+Z37=0,"",CONCATENATE(Y37,":",Z37))</f>
        <v>0:3</v>
      </c>
      <c r="D35" s="22" t="str">
        <f>IF(Y33+Z33=0,"",CONCATENATE(Z33,":",Y33))</f>
        <v>0:3</v>
      </c>
      <c r="E35" s="22" t="s">
        <v>17</v>
      </c>
      <c r="F35" s="23" t="str">
        <f>IF(Y34+Z34=0,"",CONCATENATE(Z34,":",Y34))</f>
        <v>0:3</v>
      </c>
      <c r="G35" s="24">
        <f>IF(AF33+AF34+AE37=0,"",AF33+AF34+AE37)</f>
        <v>3</v>
      </c>
      <c r="H35" s="83">
        <v>4</v>
      </c>
      <c r="J35" s="3" t="str">
        <f t="shared" si="48"/>
        <v>Skákal Dominik - Novák Daniel</v>
      </c>
      <c r="K35" s="3" t="str">
        <f t="shared" si="49"/>
        <v>3 : 0 (7,9,7)</v>
      </c>
      <c r="M35" s="3" t="str">
        <f t="shared" si="50"/>
        <v>Dvouhra - Skupina E</v>
      </c>
      <c r="N35" s="3">
        <f>A33</f>
        <v>2</v>
      </c>
      <c r="O35" s="3" t="str">
        <f>IF($N35=0,"bye",VLOOKUP($N35,seznam!$A$2:$C$268,2))</f>
        <v>Skákal Dominik</v>
      </c>
      <c r="P35" s="3" t="str">
        <f>IF($N35=0,"",VLOOKUP($N35,seznam!$A$2:$D$268,4))</f>
        <v>DTJ HK</v>
      </c>
      <c r="Q35" s="3">
        <f>A34</f>
        <v>28</v>
      </c>
      <c r="R35" s="3" t="str">
        <f>IF($Q35=0,"bye",VLOOKUP($Q35,seznam!$A$2:$C$268,2))</f>
        <v>Novák Daniel</v>
      </c>
      <c r="S35" s="3" t="str">
        <f>IF($Q35=0,"",VLOOKUP($Q35,seznam!$A$2:$D$268,4))</f>
        <v>TJ Sokol HK</v>
      </c>
      <c r="T35" s="91" t="s">
        <v>98</v>
      </c>
      <c r="U35" s="92" t="s">
        <v>104</v>
      </c>
      <c r="V35" s="92" t="s">
        <v>98</v>
      </c>
      <c r="W35" s="92"/>
      <c r="X35" s="93"/>
      <c r="Y35" s="3">
        <f t="shared" si="51"/>
        <v>3</v>
      </c>
      <c r="Z35" s="3">
        <f t="shared" si="52"/>
        <v>0</v>
      </c>
      <c r="AA35" s="3">
        <f t="shared" si="53"/>
        <v>2</v>
      </c>
      <c r="AB35" s="3" t="str">
        <f>IF($AA35=0,"",VLOOKUP($AA35,seznam!$A$2:$C$268,2))</f>
        <v>Skákal Dominik</v>
      </c>
      <c r="AC35" s="3" t="str">
        <f t="shared" si="54"/>
        <v>3:0 (7,9,7)</v>
      </c>
      <c r="AD35" s="3" t="str">
        <f t="shared" si="55"/>
        <v>3:0 (7,9,7)</v>
      </c>
      <c r="AE35" s="3">
        <f t="shared" si="56"/>
        <v>2</v>
      </c>
      <c r="AF35" s="3">
        <f t="shared" si="57"/>
        <v>1</v>
      </c>
      <c r="AH35" s="3">
        <f t="shared" si="58"/>
        <v>1</v>
      </c>
      <c r="AI35" s="3">
        <f t="shared" si="59"/>
        <v>1</v>
      </c>
      <c r="AJ35" s="3">
        <f t="shared" si="60"/>
        <v>1</v>
      </c>
      <c r="AK35" s="3">
        <f t="shared" si="61"/>
        <v>0</v>
      </c>
      <c r="AL35" s="3">
        <f t="shared" si="62"/>
        <v>0</v>
      </c>
      <c r="AN35" s="3" t="str">
        <f>CONCATENATE(AP32,AP33,AP34,AP35,AP36,AP37,)</f>
        <v>&lt;TR&gt;&lt;TD width=250&gt;Skákal Dominik - Kolář Marek&lt;TD&gt;3 : 0 (7,6,5)&lt;/TD&gt;&lt;/TR&gt;&lt;TR&gt;&lt;TD&gt;Novák Daniel - Svátek Martin&lt;TD&gt;3 : 0 (8,3,10)&lt;/TD&gt;&lt;/TR&gt;&lt;TR&gt;&lt;TD&gt;Kolář Marek - Svátek Martin&lt;TD&gt;3 : 0 (2,7,7)&lt;/TD&gt;&lt;/TR&gt;&lt;TR&gt;&lt;TD&gt;Skákal Dominik - Novák Daniel&lt;TD&gt;3 : 0 (7,9,7)&lt;/TD&gt;&lt;/TR&gt;&lt;TR&gt;&lt;TD&gt;Novák Daniel - Kolář Marek&lt;TD&gt;0 : 3 (-6,-7,-12)&lt;/TD&gt;&lt;/TR&gt;&lt;TR&gt;&lt;TD&gt;Svátek Martin - Skákal Dominik&lt;TD&gt;0 : 3 (-4,-6,-5)&lt;/TD&gt;&lt;/TR&gt;</v>
      </c>
      <c r="AO35" s="3" t="str">
        <f>CONCATENATE("&lt;TR&gt;&lt;TD&gt;",A35,"&lt;TD width=200&gt;",B35,"&lt;TD&gt;",C35,"&lt;TD&gt;",D35,"&lt;TD&gt;",E35,"&lt;TD&gt;",F35,"&lt;TD&gt;",G35,"&lt;TD&gt;",H35,"&lt;/TD&gt;&lt;/TR&gt;")</f>
        <v>&lt;TR&gt;&lt;TD&gt;16&lt;TD width=200&gt;Svátek Martin (TTC Kostelec)&lt;TD&gt;0:3&lt;TD&gt;0:3&lt;TD&gt;XXX&lt;TD&gt;0:3&lt;TD&gt;3&lt;TD&gt;4&lt;/TD&gt;&lt;/TR&gt;</v>
      </c>
      <c r="AP35" s="3" t="str">
        <f>CONCATENATE("&lt;TR&gt;&lt;TD&gt;",J35,"&lt;TD&gt;",K35,"&lt;/TD&gt;&lt;/TR&gt;")</f>
        <v>&lt;TR&gt;&lt;TD&gt;Skákal Dominik - Novák Daniel&lt;TD&gt;3 : 0 (7,9,7)&lt;/TD&gt;&lt;/TR&gt;</v>
      </c>
    </row>
    <row r="36" spans="1:42" ht="16.5" customHeight="1" thickBot="1" x14ac:dyDescent="0.25">
      <c r="A36" s="87">
        <v>35</v>
      </c>
      <c r="B36" s="25" t="str">
        <f>IF($A36="","",CONCATENATE(VLOOKUP($A36,seznam!$A$2:$B$268,2)," (",VLOOKUP($A36,seznam!$A$2:$E$269,4),")"))</f>
        <v>Kolář Marek (SK Dobré)</v>
      </c>
      <c r="C36" s="26" t="str">
        <f>IF(Y32+Z32=0,"",CONCATENATE(Z32,":",Y32))</f>
        <v>0:3</v>
      </c>
      <c r="D36" s="27" t="str">
        <f>IF(Y36+Z36=0,"",CONCATENATE(Z36,":",Y36))</f>
        <v>3:0</v>
      </c>
      <c r="E36" s="27" t="str">
        <f>IF(Y34+Z34=0,"",CONCATENATE(Y34,":",Z34))</f>
        <v>3:0</v>
      </c>
      <c r="F36" s="28" t="s">
        <v>17</v>
      </c>
      <c r="G36" s="29">
        <f>IF(AF32+AE34+AF36=0,"",AF32+AE34+AF36)</f>
        <v>5</v>
      </c>
      <c r="H36" s="84" t="s">
        <v>92</v>
      </c>
      <c r="J36" s="3" t="str">
        <f t="shared" si="48"/>
        <v>Novák Daniel - Kolář Marek</v>
      </c>
      <c r="K36" s="3" t="str">
        <f t="shared" si="49"/>
        <v>0 : 3 (-6,-7,-12)</v>
      </c>
      <c r="M36" s="3" t="str">
        <f t="shared" si="50"/>
        <v>Dvouhra - Skupina E</v>
      </c>
      <c r="N36" s="3">
        <f>A34</f>
        <v>28</v>
      </c>
      <c r="O36" s="3" t="str">
        <f>IF($N36=0,"bye",VLOOKUP($N36,seznam!$A$2:$C$268,2))</f>
        <v>Novák Daniel</v>
      </c>
      <c r="P36" s="3" t="str">
        <f>IF($N36=0,"",VLOOKUP($N36,seznam!$A$2:$D$268,4))</f>
        <v>TJ Sokol HK</v>
      </c>
      <c r="Q36" s="3">
        <f>A36</f>
        <v>35</v>
      </c>
      <c r="R36" s="3" t="str">
        <f>IF($Q36=0,"bye",VLOOKUP($Q36,seznam!$A$2:$C$268,2))</f>
        <v>Kolář Marek</v>
      </c>
      <c r="S36" s="3" t="str">
        <f>IF($Q36=0,"",VLOOKUP($Q36,seznam!$A$2:$D$268,4))</f>
        <v>SK Dobré</v>
      </c>
      <c r="T36" s="91" t="s">
        <v>96</v>
      </c>
      <c r="U36" s="92" t="s">
        <v>86</v>
      </c>
      <c r="V36" s="92" t="s">
        <v>107</v>
      </c>
      <c r="W36" s="92"/>
      <c r="X36" s="93"/>
      <c r="Y36" s="3">
        <f t="shared" si="51"/>
        <v>0</v>
      </c>
      <c r="Z36" s="3">
        <f t="shared" si="52"/>
        <v>3</v>
      </c>
      <c r="AA36" s="3">
        <f t="shared" si="53"/>
        <v>35</v>
      </c>
      <c r="AB36" s="3" t="str">
        <f>IF($AA36=0,"",VLOOKUP($AA36,seznam!$A$2:$C$268,2))</f>
        <v>Kolář Marek</v>
      </c>
      <c r="AC36" s="3" t="str">
        <f t="shared" si="54"/>
        <v>3:0 (6,7,12)</v>
      </c>
      <c r="AD36" s="3" t="str">
        <f t="shared" si="55"/>
        <v>3:0 (6,7,12)</v>
      </c>
      <c r="AE36" s="3">
        <f t="shared" si="56"/>
        <v>1</v>
      </c>
      <c r="AF36" s="3">
        <f t="shared" si="57"/>
        <v>2</v>
      </c>
      <c r="AH36" s="3">
        <f t="shared" si="58"/>
        <v>-1</v>
      </c>
      <c r="AI36" s="3">
        <f t="shared" si="59"/>
        <v>-1</v>
      </c>
      <c r="AJ36" s="3">
        <f t="shared" si="60"/>
        <v>-1</v>
      </c>
      <c r="AK36" s="3">
        <f t="shared" si="61"/>
        <v>0</v>
      </c>
      <c r="AL36" s="3">
        <f t="shared" si="62"/>
        <v>0</v>
      </c>
      <c r="AN36" s="3" t="str">
        <f>CONCATENATE("&lt;/Table&gt;&lt;/TD&gt;&lt;/TR&gt;&lt;/Table&gt;&lt;P&gt;")</f>
        <v>&lt;/Table&gt;&lt;/TD&gt;&lt;/TR&gt;&lt;/Table&gt;&lt;P&gt;</v>
      </c>
      <c r="AO36" s="3" t="str">
        <f>CONCATENATE("&lt;TR&gt;&lt;TD&gt;",A36,"&lt;TD width=200&gt;",B36,"&lt;TD&gt;",C36,"&lt;TD&gt;",D36,"&lt;TD&gt;",E36,"&lt;TD&gt;",F36,"&lt;TD&gt;",G36,"&lt;TD&gt;",H36,"&lt;/TD&gt;&lt;/TR&gt;")</f>
        <v>&lt;TR&gt;&lt;TD&gt;35&lt;TD width=200&gt;Kolář Marek (SK Dobré)&lt;TD&gt;0:3&lt;TD&gt;3:0&lt;TD&gt;3:0&lt;TD&gt;XXX&lt;TD&gt;5&lt;TD&gt;2.&lt;/TD&gt;&lt;/TR&gt;</v>
      </c>
      <c r="AP36" s="3" t="str">
        <f>CONCATENATE("&lt;TR&gt;&lt;TD&gt;",J36,"&lt;TD&gt;",K36,"&lt;/TD&gt;&lt;/TR&gt;")</f>
        <v>&lt;TR&gt;&lt;TD&gt;Novák Daniel - Kolář Marek&lt;TD&gt;0 : 3 (-6,-7,-12)&lt;/TD&gt;&lt;/TR&gt;</v>
      </c>
    </row>
    <row r="37" spans="1:42" ht="16.5" customHeight="1" thickTop="1" thickBot="1" x14ac:dyDescent="0.25">
      <c r="J37" s="3" t="str">
        <f t="shared" si="48"/>
        <v>Svátek Martin - Skákal Dominik</v>
      </c>
      <c r="K37" s="3" t="str">
        <f t="shared" si="49"/>
        <v>0 : 3 (-4,-6,-5)</v>
      </c>
      <c r="M37" s="3" t="str">
        <f t="shared" si="50"/>
        <v>Dvouhra - Skupina E</v>
      </c>
      <c r="N37" s="3">
        <f>A35</f>
        <v>16</v>
      </c>
      <c r="O37" s="3" t="str">
        <f>IF($N37=0,"bye",VLOOKUP($N37,seznam!$A$2:$C$268,2))</f>
        <v>Svátek Martin</v>
      </c>
      <c r="P37" s="3" t="str">
        <f>IF($N37=0,"",VLOOKUP($N37,seznam!$A$2:$D$268,4))</f>
        <v>TTC Kostelec</v>
      </c>
      <c r="Q37" s="3">
        <f>A33</f>
        <v>2</v>
      </c>
      <c r="R37" s="3" t="str">
        <f>IF($Q37=0,"bye",VLOOKUP($Q37,seznam!$A$2:$C$268,2))</f>
        <v>Skákal Dominik</v>
      </c>
      <c r="S37" s="3" t="str">
        <f>IF($Q37=0,"",VLOOKUP($Q37,seznam!$A$2:$D$268,4))</f>
        <v>DTJ HK</v>
      </c>
      <c r="T37" s="94" t="s">
        <v>84</v>
      </c>
      <c r="U37" s="95" t="s">
        <v>96</v>
      </c>
      <c r="V37" s="95" t="s">
        <v>85</v>
      </c>
      <c r="W37" s="95"/>
      <c r="X37" s="96"/>
      <c r="Y37" s="3">
        <f t="shared" si="51"/>
        <v>0</v>
      </c>
      <c r="Z37" s="3">
        <f t="shared" si="52"/>
        <v>3</v>
      </c>
      <c r="AA37" s="3">
        <f t="shared" si="53"/>
        <v>2</v>
      </c>
      <c r="AB37" s="3" t="str">
        <f>IF($AA37=0,"",VLOOKUP($AA37,seznam!$A$2:$C$268,2))</f>
        <v>Skákal Dominik</v>
      </c>
      <c r="AC37" s="3" t="str">
        <f t="shared" si="54"/>
        <v>3:0 (4,6,5)</v>
      </c>
      <c r="AD37" s="3" t="str">
        <f t="shared" si="55"/>
        <v>3:0 (4,6,5)</v>
      </c>
      <c r="AE37" s="3">
        <f t="shared" si="56"/>
        <v>1</v>
      </c>
      <c r="AF37" s="3">
        <f t="shared" si="57"/>
        <v>2</v>
      </c>
      <c r="AH37" s="3">
        <f t="shared" si="58"/>
        <v>-1</v>
      </c>
      <c r="AI37" s="3">
        <f t="shared" si="59"/>
        <v>-1</v>
      </c>
      <c r="AJ37" s="3">
        <f t="shared" si="60"/>
        <v>-1</v>
      </c>
      <c r="AK37" s="3">
        <f t="shared" si="61"/>
        <v>0</v>
      </c>
      <c r="AL37" s="3">
        <f t="shared" si="62"/>
        <v>0</v>
      </c>
      <c r="AP37" s="3" t="str">
        <f>CONCATENATE("&lt;TR&gt;&lt;TD&gt;",J37,"&lt;TD&gt;",K37,"&lt;/TD&gt;&lt;/TR&gt;")</f>
        <v>&lt;TR&gt;&lt;TD&gt;Svátek Martin - Skákal Dominik&lt;TD&gt;0 : 3 (-4,-6,-5)&lt;/TD&gt;&lt;/TR&gt;</v>
      </c>
    </row>
    <row r="38" spans="1:42" ht="16.5" customHeight="1" thickTop="1" thickBot="1" x14ac:dyDescent="0.25">
      <c r="M38" s="7" t="str">
        <f>B39</f>
        <v>Skupina F</v>
      </c>
      <c r="N38" s="7" t="s">
        <v>3</v>
      </c>
      <c r="O38" s="7" t="s">
        <v>29</v>
      </c>
      <c r="P38" s="7" t="s">
        <v>4</v>
      </c>
      <c r="Q38" s="7" t="s">
        <v>3</v>
      </c>
      <c r="R38" s="7" t="s">
        <v>30</v>
      </c>
      <c r="S38" s="7" t="s">
        <v>4</v>
      </c>
      <c r="T38" s="8" t="s">
        <v>5</v>
      </c>
      <c r="U38" s="8" t="s">
        <v>6</v>
      </c>
      <c r="V38" s="8" t="s">
        <v>7</v>
      </c>
      <c r="W38" s="8" t="s">
        <v>8</v>
      </c>
      <c r="X38" s="8" t="s">
        <v>9</v>
      </c>
      <c r="Y38" s="7" t="s">
        <v>10</v>
      </c>
      <c r="Z38" s="7" t="s">
        <v>11</v>
      </c>
      <c r="AA38" s="7" t="s">
        <v>12</v>
      </c>
      <c r="AN38" s="3" t="s">
        <v>13</v>
      </c>
    </row>
    <row r="39" spans="1:42" ht="16.5" customHeight="1" thickTop="1" thickBot="1" x14ac:dyDescent="0.25">
      <c r="A39" s="9">
        <v>6</v>
      </c>
      <c r="B39" s="10" t="s">
        <v>22</v>
      </c>
      <c r="C39" s="11">
        <v>1</v>
      </c>
      <c r="D39" s="12">
        <v>2</v>
      </c>
      <c r="E39" s="12">
        <v>3</v>
      </c>
      <c r="F39" s="13">
        <v>4</v>
      </c>
      <c r="G39" s="14" t="s">
        <v>15</v>
      </c>
      <c r="H39" s="13" t="s">
        <v>16</v>
      </c>
      <c r="J39" s="3" t="str">
        <f t="shared" ref="J39:J44" si="63">CONCATENATE(O39," - ",R39)</f>
        <v>Hladký Radovan - Nápravník Ondřej</v>
      </c>
      <c r="K39" s="3" t="str">
        <f t="shared" ref="K39:K44" si="64">IF(SUM(Y39:Z39)=0,AD39,CONCATENATE(Y39," : ",Z39," (",T39,",",U39,",",V39,IF(Y39+Z39&gt;3,",",""),W39,IF(Y39+Z39&gt;4,",",""),X39,")"))</f>
        <v>3 : 1 (-7,6,3,1)</v>
      </c>
      <c r="M39" s="3" t="str">
        <f t="shared" ref="M39:M44" si="65">CONCATENATE("Dvouhra - Skupina F")</f>
        <v>Dvouhra - Skupina F</v>
      </c>
      <c r="N39" s="3">
        <f>A40</f>
        <v>31</v>
      </c>
      <c r="O39" s="3" t="str">
        <f>IF($N39=0,"bye",VLOOKUP($N39,seznam!$A$2:$C$268,2))</f>
        <v>Hladký Radovan</v>
      </c>
      <c r="P39" s="3" t="str">
        <f>IF($N39=0,"",VLOOKUP($N39,seznam!$A$2:$D$268,4))</f>
        <v>TTC Kostelec</v>
      </c>
      <c r="Q39" s="3">
        <f>A43</f>
        <v>26</v>
      </c>
      <c r="R39" s="3" t="str">
        <f>IF($Q39=0,"bye",VLOOKUP($Q39,seznam!$A$2:$C$268,2))</f>
        <v>Nápravník Ondřej</v>
      </c>
      <c r="S39" s="3" t="str">
        <f>IF($Q39=0,"",VLOOKUP($Q39,seznam!$A$2:$D$268,4))</f>
        <v>Sokol Josefov - Jaroměř</v>
      </c>
      <c r="T39" s="88" t="s">
        <v>86</v>
      </c>
      <c r="U39" s="89" t="s">
        <v>94</v>
      </c>
      <c r="V39" s="89" t="s">
        <v>81</v>
      </c>
      <c r="W39" s="89" t="s">
        <v>101</v>
      </c>
      <c r="X39" s="90"/>
      <c r="Y39" s="3">
        <f t="shared" ref="Y39:Y44" si="66">COUNTIF(AH39:AL39,"&gt;0")</f>
        <v>3</v>
      </c>
      <c r="Z39" s="3">
        <f t="shared" ref="Z39:Z44" si="67">COUNTIF(AH39:AL39,"&lt;0")</f>
        <v>1</v>
      </c>
      <c r="AA39" s="3">
        <f t="shared" ref="AA39:AA44" si="68">IF(Y39=Z39,0,IF(Y39&gt;Z39,N39,Q39))</f>
        <v>31</v>
      </c>
      <c r="AB39" s="3" t="str">
        <f>IF($AA39=0,"",VLOOKUP($AA39,seznam!$A$2:$C$268,2))</f>
        <v>Hladký Radovan</v>
      </c>
      <c r="AC39" s="3" t="str">
        <f t="shared" ref="AC39:AC44" si="69">IF(Y39=Z39,"",IF(Y39&gt;Z39,CONCATENATE(Y39,":",Z39," (",T39,",",U39,",",V39,IF(SUM(Y39:Z39)&gt;3,",",""),W39,IF(SUM(Y39:Z39)&gt;4,",",""),X39,")"),CONCATENATE(Z39,":",Y39," (",-T39,",",-U39,",",-V39,IF(SUM(Y39:Z39)&gt;3,CONCATENATE(",",-W39),""),IF(SUM(Y39:Z39)&gt;4,CONCATENATE(",",-X39),""),")")))</f>
        <v>3:1 (-7,6,3,1)</v>
      </c>
      <c r="AD39" s="3" t="str">
        <f t="shared" ref="AD39:AD44" si="70">IF(SUM(Y39:Z39)=0,"",AC39)</f>
        <v>3:1 (-7,6,3,1)</v>
      </c>
      <c r="AE39" s="3">
        <f t="shared" ref="AE39:AE44" si="71">IF(T39="",0,IF(Y39&gt;Z39,2,1))</f>
        <v>2</v>
      </c>
      <c r="AF39" s="3">
        <f t="shared" ref="AF39:AF44" si="72">IF(T39="",0,IF(Z39&gt;Y39,2,1))</f>
        <v>1</v>
      </c>
      <c r="AH39" s="3">
        <f t="shared" ref="AH39:AH44" si="73">IF(T39="",0,IF(MID(T39,1,1)="-",-1,1))</f>
        <v>-1</v>
      </c>
      <c r="AI39" s="3">
        <f t="shared" ref="AI39:AI44" si="74">IF(U39="",0,IF(MID(U39,1,1)="-",-1,1))</f>
        <v>1</v>
      </c>
      <c r="AJ39" s="3">
        <f t="shared" ref="AJ39:AJ44" si="75">IF(V39="",0,IF(MID(V39,1,1)="-",-1,1))</f>
        <v>1</v>
      </c>
      <c r="AK39" s="3">
        <f t="shared" ref="AK39:AK44" si="76">IF(W39="",0,IF(MID(W39,1,1)="-",-1,1))</f>
        <v>1</v>
      </c>
      <c r="AL39" s="3">
        <f t="shared" ref="AL39:AL44" si="77">IF(X39="",0,IF(MID(X39,1,1)="-",-1,1))</f>
        <v>0</v>
      </c>
      <c r="AN39" s="3" t="str">
        <f>CONCATENATE("&lt;Table border=1 cellpading=0 cellspacing=0 width=480&gt;&lt;TR&gt;&lt;TH colspan=2&gt;",B39,"&lt;TH&gt;1&lt;TH&gt;2&lt;TH&gt;3&lt;TH&gt;4&lt;TH&gt;Body&lt;TH&gt;Pořadí&lt;/TH&gt;&lt;/TR&gt;")</f>
        <v>&lt;Table border=1 cellpading=0 cellspacing=0 width=480&gt;&lt;TR&gt;&lt;TH colspan=2&gt;Skupina F&lt;TH&gt;1&lt;TH&gt;2&lt;TH&gt;3&lt;TH&gt;4&lt;TH&gt;Body&lt;TH&gt;Pořadí&lt;/TH&gt;&lt;/TR&gt;</v>
      </c>
      <c r="AP39" s="3" t="str">
        <f>CONCATENATE("&lt;TR&gt;&lt;TD width=250&gt;",J39,"&lt;TD&gt;",K39,"&lt;/TD&gt;&lt;/TR&gt;")</f>
        <v>&lt;TR&gt;&lt;TD width=250&gt;Hladký Radovan - Nápravník Ondřej&lt;TD&gt;3 : 1 (-7,6,3,1)&lt;/TD&gt;&lt;/TR&gt;</v>
      </c>
    </row>
    <row r="40" spans="1:42" ht="16.5" customHeight="1" thickTop="1" x14ac:dyDescent="0.2">
      <c r="A40" s="85">
        <v>31</v>
      </c>
      <c r="B40" s="15" t="str">
        <f>IF($A40="","",CONCATENATE(VLOOKUP($A40,seznam!$A$2:$B$268,2)," (",VLOOKUP($A40,seznam!$A$2:$E$269,4),")"))</f>
        <v>Hladký Radovan (TTC Kostelec)</v>
      </c>
      <c r="C40" s="16" t="s">
        <v>17</v>
      </c>
      <c r="D40" s="17" t="str">
        <f>IF(Y42+Z42=0,"",CONCATENATE(Y42,":",Z42))</f>
        <v>3:0</v>
      </c>
      <c r="E40" s="17" t="str">
        <f>IF(Y44+Z44=0,"",CONCATENATE(Z44,":",Y44))</f>
        <v>3:0</v>
      </c>
      <c r="F40" s="18" t="str">
        <f>IF(Y39+Z39=0,"",CONCATENATE(Y39,":",Z39))</f>
        <v>3:1</v>
      </c>
      <c r="G40" s="19">
        <f>IF(AE39+AE42+AF44=0,"",AE39+AE42+AF44)</f>
        <v>6</v>
      </c>
      <c r="H40" s="82" t="s">
        <v>90</v>
      </c>
      <c r="J40" s="3" t="str">
        <f t="shared" si="63"/>
        <v>Čermák Filip - Rubek Jakub</v>
      </c>
      <c r="K40" s="3" t="str">
        <f t="shared" si="64"/>
        <v>0 : 3 (-1,-5,-9)</v>
      </c>
      <c r="M40" s="3" t="str">
        <f t="shared" si="65"/>
        <v>Dvouhra - Skupina F</v>
      </c>
      <c r="N40" s="3">
        <f>A41</f>
        <v>14</v>
      </c>
      <c r="O40" s="3" t="str">
        <f>IF($N40=0,"bye",VLOOKUP($N40,seznam!$A$2:$C$268,2))</f>
        <v>Čermák Filip</v>
      </c>
      <c r="P40" s="3" t="str">
        <f>IF($N40=0,"",VLOOKUP($N40,seznam!$A$2:$D$268,4))</f>
        <v>SK Dobré</v>
      </c>
      <c r="Q40" s="3">
        <f>A42</f>
        <v>7</v>
      </c>
      <c r="R40" s="3" t="str">
        <f>IF($Q40=0,"bye",VLOOKUP($Q40,seznam!$A$2:$C$268,2))</f>
        <v>Rubek Jakub</v>
      </c>
      <c r="S40" s="3" t="str">
        <f>IF($Q40=0,"",VLOOKUP($Q40,seznam!$A$2:$D$268,4))</f>
        <v>Chrudim</v>
      </c>
      <c r="T40" s="91" t="s">
        <v>87</v>
      </c>
      <c r="U40" s="92" t="s">
        <v>85</v>
      </c>
      <c r="V40" s="92" t="s">
        <v>100</v>
      </c>
      <c r="W40" s="92"/>
      <c r="X40" s="93"/>
      <c r="Y40" s="3">
        <f t="shared" si="66"/>
        <v>0</v>
      </c>
      <c r="Z40" s="3">
        <f t="shared" si="67"/>
        <v>3</v>
      </c>
      <c r="AA40" s="3">
        <f t="shared" si="68"/>
        <v>7</v>
      </c>
      <c r="AB40" s="3" t="str">
        <f>IF($AA40=0,"",VLOOKUP($AA40,seznam!$A$2:$C$268,2))</f>
        <v>Rubek Jakub</v>
      </c>
      <c r="AC40" s="3" t="str">
        <f t="shared" si="69"/>
        <v>3:0 (1,5,9)</v>
      </c>
      <c r="AD40" s="3" t="str">
        <f t="shared" si="70"/>
        <v>3:0 (1,5,9)</v>
      </c>
      <c r="AE40" s="3">
        <f t="shared" si="71"/>
        <v>1</v>
      </c>
      <c r="AF40" s="3">
        <f t="shared" si="72"/>
        <v>2</v>
      </c>
      <c r="AH40" s="3">
        <f t="shared" si="73"/>
        <v>-1</v>
      </c>
      <c r="AI40" s="3">
        <f t="shared" si="74"/>
        <v>-1</v>
      </c>
      <c r="AJ40" s="3">
        <f t="shared" si="75"/>
        <v>-1</v>
      </c>
      <c r="AK40" s="3">
        <f t="shared" si="76"/>
        <v>0</v>
      </c>
      <c r="AL40" s="3">
        <f t="shared" si="77"/>
        <v>0</v>
      </c>
      <c r="AN40" s="3" t="str">
        <f>CONCATENATE(AO40,AO41,AO42,AO43,)</f>
        <v>&lt;TR&gt;&lt;TD&gt;31&lt;TD width=200&gt;Hladký Radovan (TTC Kostelec)&lt;TD&gt;XXX&lt;TD&gt;3:0&lt;TD&gt;3:0&lt;TD&gt;3:1&lt;TD&gt;6&lt;TD&gt;1.&lt;/TD&gt;&lt;/TR&gt;&lt;TR&gt;&lt;TD&gt;14&lt;TD width=200&gt;Čermák Filip (SK Dobré)&lt;TD&gt;0:3&lt;TD&gt;XXX&lt;TD&gt;0:3&lt;TD&gt;0:3&lt;TD&gt;3&lt;TD&gt;4&lt;/TD&gt;&lt;/TR&gt;&lt;TR&gt;&lt;TD&gt;7&lt;TD width=200&gt;Rubek Jakub (Chrudim)&lt;TD&gt;0:3&lt;TD&gt;3:0&lt;TD&gt;XXX&lt;TD&gt;2:3&lt;TD&gt;4&lt;TD&gt;3&lt;/TD&gt;&lt;/TR&gt;&lt;TR&gt;&lt;TD&gt;26&lt;TD width=200&gt;Nápravník Ondřej (Sokol Josefov - Jaroměř)&lt;TD&gt;1:3&lt;TD&gt;3:0&lt;TD&gt;3:2&lt;TD&gt;XXX&lt;TD&gt;5&lt;TD&gt;2&lt;/TD&gt;&lt;/TR&gt;</v>
      </c>
      <c r="AO40" s="3" t="str">
        <f>CONCATENATE("&lt;TR&gt;&lt;TD&gt;",A40,"&lt;TD width=200&gt;",B40,"&lt;TD&gt;",C40,"&lt;TD&gt;",D40,"&lt;TD&gt;",E40,"&lt;TD&gt;",F40,"&lt;TD&gt;",G40,"&lt;TD&gt;",H40,"&lt;/TD&gt;&lt;/TR&gt;")</f>
        <v>&lt;TR&gt;&lt;TD&gt;31&lt;TD width=200&gt;Hladký Radovan (TTC Kostelec)&lt;TD&gt;XXX&lt;TD&gt;3:0&lt;TD&gt;3:0&lt;TD&gt;3:1&lt;TD&gt;6&lt;TD&gt;1.&lt;/TD&gt;&lt;/TR&gt;</v>
      </c>
      <c r="AP40" s="3" t="str">
        <f>CONCATENATE("&lt;TR&gt;&lt;TD&gt;",J40,"&lt;TD&gt;",K40,"&lt;/TD&gt;&lt;/TR&gt;")</f>
        <v>&lt;TR&gt;&lt;TD&gt;Čermák Filip - Rubek Jakub&lt;TD&gt;0 : 3 (-1,-5,-9)&lt;/TD&gt;&lt;/TR&gt;</v>
      </c>
    </row>
    <row r="41" spans="1:42" ht="16.5" customHeight="1" x14ac:dyDescent="0.2">
      <c r="A41" s="86">
        <v>14</v>
      </c>
      <c r="B41" s="20" t="str">
        <f>IF($A41="","",CONCATENATE(VLOOKUP($A41,seznam!$A$2:$B$268,2)," (",VLOOKUP($A41,seznam!$A$2:$E$269,4),")"))</f>
        <v>Čermák Filip (SK Dobré)</v>
      </c>
      <c r="C41" s="21" t="str">
        <f>IF(Y42+Z42=0,"",CONCATENATE(Z42,":",Y42))</f>
        <v>0:3</v>
      </c>
      <c r="D41" s="22" t="s">
        <v>17</v>
      </c>
      <c r="E41" s="22" t="str">
        <f>IF(Y40+Z40=0,"",CONCATENATE(Y40,":",Z40))</f>
        <v>0:3</v>
      </c>
      <c r="F41" s="23" t="str">
        <f>IF(Y43+Z43=0,"",CONCATENATE(Y43,":",Z43))</f>
        <v>0:3</v>
      </c>
      <c r="G41" s="24">
        <f>IF(AE40+AF42+AE43=0,"",AE40+AF42+AE43)</f>
        <v>3</v>
      </c>
      <c r="H41" s="83">
        <v>4</v>
      </c>
      <c r="J41" s="3" t="str">
        <f t="shared" si="63"/>
        <v>Nápravník Ondřej - Rubek Jakub</v>
      </c>
      <c r="K41" s="3" t="str">
        <f t="shared" si="64"/>
        <v>3 : 2 (10,-9,-6,7,7)</v>
      </c>
      <c r="M41" s="3" t="str">
        <f t="shared" si="65"/>
        <v>Dvouhra - Skupina F</v>
      </c>
      <c r="N41" s="3">
        <f>A43</f>
        <v>26</v>
      </c>
      <c r="O41" s="3" t="str">
        <f>IF($N41=0,"bye",VLOOKUP($N41,seznam!$A$2:$C$268,2))</f>
        <v>Nápravník Ondřej</v>
      </c>
      <c r="P41" s="3" t="str">
        <f>IF($N41=0,"",VLOOKUP($N41,seznam!$A$2:$D$268,4))</f>
        <v>Sokol Josefov - Jaroměř</v>
      </c>
      <c r="Q41" s="3">
        <f>A42</f>
        <v>7</v>
      </c>
      <c r="R41" s="3" t="str">
        <f>IF($Q41=0,"bye",VLOOKUP($Q41,seznam!$A$2:$C$268,2))</f>
        <v>Rubek Jakub</v>
      </c>
      <c r="S41" s="3" t="str">
        <f>IF($Q41=0,"",VLOOKUP($Q41,seznam!$A$2:$D$268,4))</f>
        <v>Chrudim</v>
      </c>
      <c r="T41" s="91" t="s">
        <v>106</v>
      </c>
      <c r="U41" s="92" t="s">
        <v>100</v>
      </c>
      <c r="V41" s="92" t="s">
        <v>96</v>
      </c>
      <c r="W41" s="92" t="s">
        <v>98</v>
      </c>
      <c r="X41" s="93" t="s">
        <v>98</v>
      </c>
      <c r="Y41" s="3">
        <f t="shared" si="66"/>
        <v>3</v>
      </c>
      <c r="Z41" s="3">
        <f t="shared" si="67"/>
        <v>2</v>
      </c>
      <c r="AA41" s="3">
        <f t="shared" si="68"/>
        <v>26</v>
      </c>
      <c r="AB41" s="3" t="str">
        <f>IF($AA41=0,"",VLOOKUP($AA41,seznam!$A$2:$C$268,2))</f>
        <v>Nápravník Ondřej</v>
      </c>
      <c r="AC41" s="3" t="str">
        <f t="shared" si="69"/>
        <v>3:2 (10,-9,-6,7,7)</v>
      </c>
      <c r="AD41" s="3" t="str">
        <f t="shared" si="70"/>
        <v>3:2 (10,-9,-6,7,7)</v>
      </c>
      <c r="AE41" s="3">
        <f t="shared" si="71"/>
        <v>2</v>
      </c>
      <c r="AF41" s="3">
        <f t="shared" si="72"/>
        <v>1</v>
      </c>
      <c r="AH41" s="3">
        <f t="shared" si="73"/>
        <v>1</v>
      </c>
      <c r="AI41" s="3">
        <f t="shared" si="74"/>
        <v>-1</v>
      </c>
      <c r="AJ41" s="3">
        <f t="shared" si="75"/>
        <v>-1</v>
      </c>
      <c r="AK41" s="3">
        <f t="shared" si="76"/>
        <v>1</v>
      </c>
      <c r="AL41" s="3">
        <f t="shared" si="77"/>
        <v>1</v>
      </c>
      <c r="AN41" s="3" t="str">
        <f>CONCATENATE("&lt;/Table&gt;&lt;TD width=420&gt;&lt;Table&gt;")</f>
        <v>&lt;/Table&gt;&lt;TD width=420&gt;&lt;Table&gt;</v>
      </c>
      <c r="AO41" s="3" t="str">
        <f>CONCATENATE("&lt;TR&gt;&lt;TD&gt;",A41,"&lt;TD width=200&gt;",B41,"&lt;TD&gt;",C41,"&lt;TD&gt;",D41,"&lt;TD&gt;",E41,"&lt;TD&gt;",F41,"&lt;TD&gt;",G41,"&lt;TD&gt;",H41,"&lt;/TD&gt;&lt;/TR&gt;")</f>
        <v>&lt;TR&gt;&lt;TD&gt;14&lt;TD width=200&gt;Čermák Filip (SK Dobré)&lt;TD&gt;0:3&lt;TD&gt;XXX&lt;TD&gt;0:3&lt;TD&gt;0:3&lt;TD&gt;3&lt;TD&gt;4&lt;/TD&gt;&lt;/TR&gt;</v>
      </c>
      <c r="AP41" s="3" t="str">
        <f>CONCATENATE("&lt;TR&gt;&lt;TD&gt;",J41,"&lt;TD&gt;",K41,"&lt;/TD&gt;&lt;/TR&gt;")</f>
        <v>&lt;TR&gt;&lt;TD&gt;Nápravník Ondřej - Rubek Jakub&lt;TD&gt;3 : 2 (10,-9,-6,7,7)&lt;/TD&gt;&lt;/TR&gt;</v>
      </c>
    </row>
    <row r="42" spans="1:42" ht="16.5" customHeight="1" x14ac:dyDescent="0.2">
      <c r="A42" s="86">
        <v>7</v>
      </c>
      <c r="B42" s="20" t="str">
        <f>IF($A42="","",CONCATENATE(VLOOKUP($A42,seznam!$A$2:$B$268,2)," (",VLOOKUP($A42,seznam!$A$2:$E$269,4),")"))</f>
        <v>Rubek Jakub (Chrudim)</v>
      </c>
      <c r="C42" s="21" t="str">
        <f>IF(Y44+Z44=0,"",CONCATENATE(Y44,":",Z44))</f>
        <v>0:3</v>
      </c>
      <c r="D42" s="22" t="str">
        <f>IF(Y40+Z40=0,"",CONCATENATE(Z40,":",Y40))</f>
        <v>3:0</v>
      </c>
      <c r="E42" s="22" t="s">
        <v>17</v>
      </c>
      <c r="F42" s="23" t="str">
        <f>IF(Y41+Z41=0,"",CONCATENATE(Z41,":",Y41))</f>
        <v>2:3</v>
      </c>
      <c r="G42" s="24">
        <f>IF(AF40+AF41+AE44=0,"",AF40+AF41+AE44)</f>
        <v>4</v>
      </c>
      <c r="H42" s="83">
        <v>3</v>
      </c>
      <c r="J42" s="3" t="str">
        <f t="shared" si="63"/>
        <v>Hladký Radovan - Čermák Filip</v>
      </c>
      <c r="K42" s="3" t="str">
        <f t="shared" si="64"/>
        <v>3 : 0 (4,5,8)</v>
      </c>
      <c r="M42" s="3" t="str">
        <f t="shared" si="65"/>
        <v>Dvouhra - Skupina F</v>
      </c>
      <c r="N42" s="3">
        <f>A40</f>
        <v>31</v>
      </c>
      <c r="O42" s="3" t="str">
        <f>IF($N42=0,"bye",VLOOKUP($N42,seznam!$A$2:$C$268,2))</f>
        <v>Hladký Radovan</v>
      </c>
      <c r="P42" s="3" t="str">
        <f>IF($N42=0,"",VLOOKUP($N42,seznam!$A$2:$D$268,4))</f>
        <v>TTC Kostelec</v>
      </c>
      <c r="Q42" s="3">
        <f>A41</f>
        <v>14</v>
      </c>
      <c r="R42" s="3" t="str">
        <f>IF($Q42=0,"bye",VLOOKUP($Q42,seznam!$A$2:$C$268,2))</f>
        <v>Čermák Filip</v>
      </c>
      <c r="S42" s="3" t="str">
        <f>IF($Q42=0,"",VLOOKUP($Q42,seznam!$A$2:$D$268,4))</f>
        <v>SK Dobré</v>
      </c>
      <c r="T42" s="91" t="s">
        <v>89</v>
      </c>
      <c r="U42" s="92" t="s">
        <v>88</v>
      </c>
      <c r="V42" s="92" t="s">
        <v>83</v>
      </c>
      <c r="W42" s="92"/>
      <c r="X42" s="93"/>
      <c r="Y42" s="3">
        <f t="shared" si="66"/>
        <v>3</v>
      </c>
      <c r="Z42" s="3">
        <f t="shared" si="67"/>
        <v>0</v>
      </c>
      <c r="AA42" s="3">
        <f t="shared" si="68"/>
        <v>31</v>
      </c>
      <c r="AB42" s="3" t="str">
        <f>IF($AA42=0,"",VLOOKUP($AA42,seznam!$A$2:$C$268,2))</f>
        <v>Hladký Radovan</v>
      </c>
      <c r="AC42" s="3" t="str">
        <f t="shared" si="69"/>
        <v>3:0 (4,5,8)</v>
      </c>
      <c r="AD42" s="3" t="str">
        <f t="shared" si="70"/>
        <v>3:0 (4,5,8)</v>
      </c>
      <c r="AE42" s="3">
        <f t="shared" si="71"/>
        <v>2</v>
      </c>
      <c r="AF42" s="3">
        <f t="shared" si="72"/>
        <v>1</v>
      </c>
      <c r="AH42" s="3">
        <f t="shared" si="73"/>
        <v>1</v>
      </c>
      <c r="AI42" s="3">
        <f t="shared" si="74"/>
        <v>1</v>
      </c>
      <c r="AJ42" s="3">
        <f t="shared" si="75"/>
        <v>1</v>
      </c>
      <c r="AK42" s="3">
        <f t="shared" si="76"/>
        <v>0</v>
      </c>
      <c r="AL42" s="3">
        <f t="shared" si="77"/>
        <v>0</v>
      </c>
      <c r="AN42" s="3" t="str">
        <f>CONCATENATE(AP39,AP40,AP41,AP42,AP43,AP44,)</f>
        <v>&lt;TR&gt;&lt;TD width=250&gt;Hladký Radovan - Nápravník Ondřej&lt;TD&gt;3 : 1 (-7,6,3,1)&lt;/TD&gt;&lt;/TR&gt;&lt;TR&gt;&lt;TD&gt;Čermák Filip - Rubek Jakub&lt;TD&gt;0 : 3 (-1,-5,-9)&lt;/TD&gt;&lt;/TR&gt;&lt;TR&gt;&lt;TD&gt;Nápravník Ondřej - Rubek Jakub&lt;TD&gt;3 : 2 (10,-9,-6,7,7)&lt;/TD&gt;&lt;/TR&gt;&lt;TR&gt;&lt;TD&gt;Hladký Radovan - Čermák Filip&lt;TD&gt;3 : 0 (4,5,8)&lt;/TD&gt;&lt;/TR&gt;&lt;TR&gt;&lt;TD&gt;Čermák Filip - Nápravník Ondřej&lt;TD&gt;0 : 3 (-6,-9,-9)&lt;/TD&gt;&lt;/TR&gt;&lt;TR&gt;&lt;TD&gt;Rubek Jakub - Hladký Radovan&lt;TD&gt;0 : 3 (-7,-5,-6)&lt;/TD&gt;&lt;/TR&gt;</v>
      </c>
      <c r="AO42" s="3" t="str">
        <f>CONCATENATE("&lt;TR&gt;&lt;TD&gt;",A42,"&lt;TD width=200&gt;",B42,"&lt;TD&gt;",C42,"&lt;TD&gt;",D42,"&lt;TD&gt;",E42,"&lt;TD&gt;",F42,"&lt;TD&gt;",G42,"&lt;TD&gt;",H42,"&lt;/TD&gt;&lt;/TR&gt;")</f>
        <v>&lt;TR&gt;&lt;TD&gt;7&lt;TD width=200&gt;Rubek Jakub (Chrudim)&lt;TD&gt;0:3&lt;TD&gt;3:0&lt;TD&gt;XXX&lt;TD&gt;2:3&lt;TD&gt;4&lt;TD&gt;3&lt;/TD&gt;&lt;/TR&gt;</v>
      </c>
      <c r="AP42" s="3" t="str">
        <f>CONCATENATE("&lt;TR&gt;&lt;TD&gt;",J42,"&lt;TD&gt;",K42,"&lt;/TD&gt;&lt;/TR&gt;")</f>
        <v>&lt;TR&gt;&lt;TD&gt;Hladký Radovan - Čermák Filip&lt;TD&gt;3 : 0 (4,5,8)&lt;/TD&gt;&lt;/TR&gt;</v>
      </c>
    </row>
    <row r="43" spans="1:42" ht="16.5" customHeight="1" thickBot="1" x14ac:dyDescent="0.25">
      <c r="A43" s="87">
        <v>26</v>
      </c>
      <c r="B43" s="25" t="str">
        <f>IF($A43="","",CONCATENATE(VLOOKUP($A43,seznam!$A$2:$B$268,2)," (",VLOOKUP($A43,seznam!$A$2:$E$269,4),")"))</f>
        <v>Nápravník Ondřej (Sokol Josefov - Jaroměř)</v>
      </c>
      <c r="C43" s="26" t="str">
        <f>IF(Y39+Z39=0,"",CONCATENATE(Z39,":",Y39))</f>
        <v>1:3</v>
      </c>
      <c r="D43" s="27" t="str">
        <f>IF(Y43+Z43=0,"",CONCATENATE(Z43,":",Y43))</f>
        <v>3:0</v>
      </c>
      <c r="E43" s="27" t="str">
        <f>IF(Y41+Z41=0,"",CONCATENATE(Y41,":",Z41))</f>
        <v>3:2</v>
      </c>
      <c r="F43" s="28" t="s">
        <v>17</v>
      </c>
      <c r="G43" s="29">
        <f>IF(AF39+AE41+AF43=0,"",AF39+AE41+AF43)</f>
        <v>5</v>
      </c>
      <c r="H43" s="84">
        <v>2</v>
      </c>
      <c r="J43" s="3" t="str">
        <f t="shared" si="63"/>
        <v>Čermák Filip - Nápravník Ondřej</v>
      </c>
      <c r="K43" s="3" t="str">
        <f t="shared" si="64"/>
        <v>0 : 3 (-6,-9,-9)</v>
      </c>
      <c r="M43" s="3" t="str">
        <f t="shared" si="65"/>
        <v>Dvouhra - Skupina F</v>
      </c>
      <c r="N43" s="3">
        <f>A41</f>
        <v>14</v>
      </c>
      <c r="O43" s="3" t="str">
        <f>IF($N43=0,"bye",VLOOKUP($N43,seznam!$A$2:$C$268,2))</f>
        <v>Čermák Filip</v>
      </c>
      <c r="P43" s="3" t="str">
        <f>IF($N43=0,"",VLOOKUP($N43,seznam!$A$2:$D$268,4))</f>
        <v>SK Dobré</v>
      </c>
      <c r="Q43" s="3">
        <f>A43</f>
        <v>26</v>
      </c>
      <c r="R43" s="3" t="str">
        <f>IF($Q43=0,"bye",VLOOKUP($Q43,seznam!$A$2:$C$268,2))</f>
        <v>Nápravník Ondřej</v>
      </c>
      <c r="S43" s="3" t="str">
        <f>IF($Q43=0,"",VLOOKUP($Q43,seznam!$A$2:$D$268,4))</f>
        <v>Sokol Josefov - Jaroměř</v>
      </c>
      <c r="T43" s="91" t="s">
        <v>96</v>
      </c>
      <c r="U43" s="92" t="s">
        <v>100</v>
      </c>
      <c r="V43" s="92" t="s">
        <v>100</v>
      </c>
      <c r="W43" s="92"/>
      <c r="X43" s="93"/>
      <c r="Y43" s="3">
        <f t="shared" si="66"/>
        <v>0</v>
      </c>
      <c r="Z43" s="3">
        <f t="shared" si="67"/>
        <v>3</v>
      </c>
      <c r="AA43" s="3">
        <f t="shared" si="68"/>
        <v>26</v>
      </c>
      <c r="AB43" s="3" t="str">
        <f>IF($AA43=0,"",VLOOKUP($AA43,seznam!$A$2:$C$268,2))</f>
        <v>Nápravník Ondřej</v>
      </c>
      <c r="AC43" s="3" t="str">
        <f t="shared" si="69"/>
        <v>3:0 (6,9,9)</v>
      </c>
      <c r="AD43" s="3" t="str">
        <f t="shared" si="70"/>
        <v>3:0 (6,9,9)</v>
      </c>
      <c r="AE43" s="3">
        <f t="shared" si="71"/>
        <v>1</v>
      </c>
      <c r="AF43" s="3">
        <f t="shared" si="72"/>
        <v>2</v>
      </c>
      <c r="AH43" s="3">
        <f t="shared" si="73"/>
        <v>-1</v>
      </c>
      <c r="AI43" s="3">
        <f t="shared" si="74"/>
        <v>-1</v>
      </c>
      <c r="AJ43" s="3">
        <f t="shared" si="75"/>
        <v>-1</v>
      </c>
      <c r="AK43" s="3">
        <f t="shared" si="76"/>
        <v>0</v>
      </c>
      <c r="AL43" s="3">
        <f t="shared" si="77"/>
        <v>0</v>
      </c>
      <c r="AN43" s="3" t="str">
        <f>CONCATENATE("&lt;/Table&gt;&lt;/TD&gt;&lt;/TR&gt;&lt;/Table&gt;&lt;P&gt;")</f>
        <v>&lt;/Table&gt;&lt;/TD&gt;&lt;/TR&gt;&lt;/Table&gt;&lt;P&gt;</v>
      </c>
      <c r="AO43" s="3" t="str">
        <f>CONCATENATE("&lt;TR&gt;&lt;TD&gt;",A43,"&lt;TD width=200&gt;",B43,"&lt;TD&gt;",C43,"&lt;TD&gt;",D43,"&lt;TD&gt;",E43,"&lt;TD&gt;",F43,"&lt;TD&gt;",G43,"&lt;TD&gt;",H43,"&lt;/TD&gt;&lt;/TR&gt;")</f>
        <v>&lt;TR&gt;&lt;TD&gt;26&lt;TD width=200&gt;Nápravník Ondřej (Sokol Josefov - Jaroměř)&lt;TD&gt;1:3&lt;TD&gt;3:0&lt;TD&gt;3:2&lt;TD&gt;XXX&lt;TD&gt;5&lt;TD&gt;2&lt;/TD&gt;&lt;/TR&gt;</v>
      </c>
      <c r="AP43" s="3" t="str">
        <f>CONCATENATE("&lt;TR&gt;&lt;TD&gt;",J43,"&lt;TD&gt;",K43,"&lt;/TD&gt;&lt;/TR&gt;")</f>
        <v>&lt;TR&gt;&lt;TD&gt;Čermák Filip - Nápravník Ondřej&lt;TD&gt;0 : 3 (-6,-9,-9)&lt;/TD&gt;&lt;/TR&gt;</v>
      </c>
    </row>
    <row r="44" spans="1:42" ht="16.5" customHeight="1" thickTop="1" thickBot="1" x14ac:dyDescent="0.25">
      <c r="J44" s="3" t="str">
        <f t="shared" si="63"/>
        <v>Rubek Jakub - Hladký Radovan</v>
      </c>
      <c r="K44" s="3" t="str">
        <f t="shared" si="64"/>
        <v>0 : 3 (-7,-5,-6)</v>
      </c>
      <c r="M44" s="3" t="str">
        <f t="shared" si="65"/>
        <v>Dvouhra - Skupina F</v>
      </c>
      <c r="N44" s="3">
        <f>A42</f>
        <v>7</v>
      </c>
      <c r="O44" s="3" t="str">
        <f>IF($N44=0,"bye",VLOOKUP($N44,seznam!$A$2:$C$268,2))</f>
        <v>Rubek Jakub</v>
      </c>
      <c r="P44" s="3" t="str">
        <f>IF($N44=0,"",VLOOKUP($N44,seznam!$A$2:$D$268,4))</f>
        <v>Chrudim</v>
      </c>
      <c r="Q44" s="3">
        <f>A40</f>
        <v>31</v>
      </c>
      <c r="R44" s="3" t="str">
        <f>IF($Q44=0,"bye",VLOOKUP($Q44,seznam!$A$2:$C$268,2))</f>
        <v>Hladký Radovan</v>
      </c>
      <c r="S44" s="3" t="str">
        <f>IF($Q44=0,"",VLOOKUP($Q44,seznam!$A$2:$D$268,4))</f>
        <v>TTC Kostelec</v>
      </c>
      <c r="T44" s="94" t="s">
        <v>86</v>
      </c>
      <c r="U44" s="95" t="s">
        <v>85</v>
      </c>
      <c r="V44" s="95" t="s">
        <v>96</v>
      </c>
      <c r="W44" s="95"/>
      <c r="X44" s="96"/>
      <c r="Y44" s="3">
        <f t="shared" si="66"/>
        <v>0</v>
      </c>
      <c r="Z44" s="3">
        <f t="shared" si="67"/>
        <v>3</v>
      </c>
      <c r="AA44" s="3">
        <f t="shared" si="68"/>
        <v>31</v>
      </c>
      <c r="AB44" s="3" t="str">
        <f>IF($AA44=0,"",VLOOKUP($AA44,seznam!$A$2:$C$268,2))</f>
        <v>Hladký Radovan</v>
      </c>
      <c r="AC44" s="3" t="str">
        <f t="shared" si="69"/>
        <v>3:0 (7,5,6)</v>
      </c>
      <c r="AD44" s="3" t="str">
        <f t="shared" si="70"/>
        <v>3:0 (7,5,6)</v>
      </c>
      <c r="AE44" s="3">
        <f t="shared" si="71"/>
        <v>1</v>
      </c>
      <c r="AF44" s="3">
        <f t="shared" si="72"/>
        <v>2</v>
      </c>
      <c r="AH44" s="3">
        <f t="shared" si="73"/>
        <v>-1</v>
      </c>
      <c r="AI44" s="3">
        <f t="shared" si="74"/>
        <v>-1</v>
      </c>
      <c r="AJ44" s="3">
        <f t="shared" si="75"/>
        <v>-1</v>
      </c>
      <c r="AK44" s="3">
        <f t="shared" si="76"/>
        <v>0</v>
      </c>
      <c r="AL44" s="3">
        <f t="shared" si="77"/>
        <v>0</v>
      </c>
      <c r="AP44" s="3" t="str">
        <f>CONCATENATE("&lt;TR&gt;&lt;TD&gt;",J44,"&lt;TD&gt;",K44,"&lt;/TD&gt;&lt;/TR&gt;")</f>
        <v>&lt;TR&gt;&lt;TD&gt;Rubek Jakub - Hladký Radovan&lt;TD&gt;0 : 3 (-7,-5,-6)&lt;/TD&gt;&lt;/TR&gt;</v>
      </c>
    </row>
    <row r="45" spans="1:42" ht="16.5" customHeight="1" thickTop="1" thickBot="1" x14ac:dyDescent="0.25">
      <c r="M45" s="7" t="str">
        <f>B46</f>
        <v>Skupina G</v>
      </c>
      <c r="N45" s="7" t="s">
        <v>3</v>
      </c>
      <c r="O45" s="7" t="s">
        <v>29</v>
      </c>
      <c r="P45" s="7" t="s">
        <v>4</v>
      </c>
      <c r="Q45" s="7" t="s">
        <v>3</v>
      </c>
      <c r="R45" s="7" t="s">
        <v>30</v>
      </c>
      <c r="S45" s="7" t="s">
        <v>4</v>
      </c>
      <c r="T45" s="8" t="s">
        <v>5</v>
      </c>
      <c r="U45" s="8" t="s">
        <v>6</v>
      </c>
      <c r="V45" s="8" t="s">
        <v>7</v>
      </c>
      <c r="W45" s="8" t="s">
        <v>8</v>
      </c>
      <c r="X45" s="8" t="s">
        <v>9</v>
      </c>
      <c r="Y45" s="7" t="s">
        <v>10</v>
      </c>
      <c r="Z45" s="7" t="s">
        <v>11</v>
      </c>
      <c r="AA45" s="7" t="s">
        <v>12</v>
      </c>
      <c r="AN45" s="3" t="s">
        <v>13</v>
      </c>
    </row>
    <row r="46" spans="1:42" ht="16.5" customHeight="1" thickTop="1" thickBot="1" x14ac:dyDescent="0.25">
      <c r="A46" s="9">
        <v>7</v>
      </c>
      <c r="B46" s="10" t="s">
        <v>23</v>
      </c>
      <c r="C46" s="11">
        <v>1</v>
      </c>
      <c r="D46" s="12">
        <v>2</v>
      </c>
      <c r="E46" s="12">
        <v>3</v>
      </c>
      <c r="F46" s="13">
        <v>4</v>
      </c>
      <c r="G46" s="14" t="s">
        <v>15</v>
      </c>
      <c r="H46" s="13" t="s">
        <v>16</v>
      </c>
      <c r="J46" s="3" t="str">
        <f t="shared" ref="J46:J51" si="78">CONCATENATE(O46," - ",R46)</f>
        <v>Dus Dalibor - Buchal Oto</v>
      </c>
      <c r="K46" s="3" t="str">
        <f t="shared" ref="K46:K51" si="79">IF(SUM(Y46:Z46)=0,AD46,CONCATENATE(Y46," : ",Z46," (",T46,",",U46,",",V46,IF(Y46+Z46&gt;3,",",""),W46,IF(Y46+Z46&gt;4,",",""),X46,")"))</f>
        <v>3 : 0 (4,5,3)</v>
      </c>
      <c r="M46" s="3" t="str">
        <f t="shared" ref="M46:M51" si="80">CONCATENATE("Dvouhra - Skupina G")</f>
        <v>Dvouhra - Skupina G</v>
      </c>
      <c r="N46" s="3">
        <f>A47</f>
        <v>36</v>
      </c>
      <c r="O46" s="3" t="str">
        <f>IF($N46=0,"bye",VLOOKUP($N46,seznam!$A$2:$C$268,2))</f>
        <v>Dus Dalibor</v>
      </c>
      <c r="P46" s="3" t="str">
        <f>IF($N46=0,"",VLOOKUP($N46,seznam!$A$2:$D$268,4))</f>
        <v>Chrudim</v>
      </c>
      <c r="Q46" s="3">
        <f>A50</f>
        <v>24</v>
      </c>
      <c r="R46" s="3" t="str">
        <f>IF($Q46=0,"bye",VLOOKUP($Q46,seznam!$A$2:$C$268,2))</f>
        <v>Buchal Oto</v>
      </c>
      <c r="S46" s="3" t="str">
        <f>IF($Q46=0,"",VLOOKUP($Q46,seznam!$A$2:$D$268,4))</f>
        <v>Sokol Josefov - Jaroměř</v>
      </c>
      <c r="T46" s="88" t="s">
        <v>89</v>
      </c>
      <c r="U46" s="89" t="s">
        <v>88</v>
      </c>
      <c r="V46" s="89" t="s">
        <v>81</v>
      </c>
      <c r="W46" s="89"/>
      <c r="X46" s="90"/>
      <c r="Y46" s="3">
        <f t="shared" ref="Y46:Y51" si="81">COUNTIF(AH46:AL46,"&gt;0")</f>
        <v>3</v>
      </c>
      <c r="Z46" s="3">
        <f t="shared" ref="Z46:Z51" si="82">COUNTIF(AH46:AL46,"&lt;0")</f>
        <v>0</v>
      </c>
      <c r="AA46" s="3">
        <f t="shared" ref="AA46:AA51" si="83">IF(Y46=Z46,0,IF(Y46&gt;Z46,N46,Q46))</f>
        <v>36</v>
      </c>
      <c r="AB46" s="3" t="str">
        <f>IF($AA46=0,"",VLOOKUP($AA46,seznam!$A$2:$C$268,2))</f>
        <v>Dus Dalibor</v>
      </c>
      <c r="AC46" s="3" t="str">
        <f t="shared" ref="AC46:AC51" si="84">IF(Y46=Z46,"",IF(Y46&gt;Z46,CONCATENATE(Y46,":",Z46," (",T46,",",U46,",",V46,IF(SUM(Y46:Z46)&gt;3,",",""),W46,IF(SUM(Y46:Z46)&gt;4,",",""),X46,")"),CONCATENATE(Z46,":",Y46," (",-T46,",",-U46,",",-V46,IF(SUM(Y46:Z46)&gt;3,CONCATENATE(",",-W46),""),IF(SUM(Y46:Z46)&gt;4,CONCATENATE(",",-X46),""),")")))</f>
        <v>3:0 (4,5,3)</v>
      </c>
      <c r="AD46" s="3" t="str">
        <f t="shared" ref="AD46:AD51" si="85">IF(SUM(Y46:Z46)=0,"",AC46)</f>
        <v>3:0 (4,5,3)</v>
      </c>
      <c r="AE46" s="3">
        <f t="shared" ref="AE46:AE51" si="86">IF(T46="",0,IF(Y46&gt;Z46,2,1))</f>
        <v>2</v>
      </c>
      <c r="AF46" s="3">
        <f t="shared" ref="AF46:AF51" si="87">IF(T46="",0,IF(Z46&gt;Y46,2,1))</f>
        <v>1</v>
      </c>
      <c r="AH46" s="3">
        <f t="shared" ref="AH46:AH51" si="88">IF(T46="",0,IF(MID(T46,1,1)="-",-1,1))</f>
        <v>1</v>
      </c>
      <c r="AI46" s="3">
        <f t="shared" ref="AI46:AI51" si="89">IF(U46="",0,IF(MID(U46,1,1)="-",-1,1))</f>
        <v>1</v>
      </c>
      <c r="AJ46" s="3">
        <f t="shared" ref="AJ46:AJ51" si="90">IF(V46="",0,IF(MID(V46,1,1)="-",-1,1))</f>
        <v>1</v>
      </c>
      <c r="AK46" s="3">
        <f t="shared" ref="AK46:AK51" si="91">IF(W46="",0,IF(MID(W46,1,1)="-",-1,1))</f>
        <v>0</v>
      </c>
      <c r="AL46" s="3">
        <f t="shared" ref="AL46:AL51" si="92">IF(X46="",0,IF(MID(X46,1,1)="-",-1,1))</f>
        <v>0</v>
      </c>
      <c r="AN46" s="3" t="str">
        <f>CONCATENATE("&lt;Table border=1 cellpading=0 cellspacing=0 width=480&gt;&lt;TR&gt;&lt;TH colspan=2&gt;",B46,"&lt;TH&gt;1&lt;TH&gt;2&lt;TH&gt;3&lt;TH&gt;4&lt;TH&gt;Body&lt;TH&gt;Pořadí&lt;/TH&gt;&lt;/TR&gt;")</f>
        <v>&lt;Table border=1 cellpading=0 cellspacing=0 width=480&gt;&lt;TR&gt;&lt;TH colspan=2&gt;Skupina G&lt;TH&gt;1&lt;TH&gt;2&lt;TH&gt;3&lt;TH&gt;4&lt;TH&gt;Body&lt;TH&gt;Pořadí&lt;/TH&gt;&lt;/TR&gt;</v>
      </c>
      <c r="AP46" s="3" t="str">
        <f>CONCATENATE("&lt;TR&gt;&lt;TD width=250&gt;",J46,"&lt;TD&gt;",K46,"&lt;/TD&gt;&lt;/TR&gt;")</f>
        <v>&lt;TR&gt;&lt;TD width=250&gt;Dus Dalibor - Buchal Oto&lt;TD&gt;3 : 0 (4,5,3)&lt;/TD&gt;&lt;/TR&gt;</v>
      </c>
    </row>
    <row r="47" spans="1:42" ht="16.5" customHeight="1" thickTop="1" x14ac:dyDescent="0.2">
      <c r="A47" s="85">
        <v>36</v>
      </c>
      <c r="B47" s="15" t="str">
        <f>IF($A47="","",CONCATENATE(VLOOKUP($A47,seznam!$A$2:$B$268,2)," (",VLOOKUP($A47,seznam!$A$2:$E$269,4),")"))</f>
        <v>Dus Dalibor (Chrudim)</v>
      </c>
      <c r="C47" s="16" t="s">
        <v>17</v>
      </c>
      <c r="D47" s="17" t="str">
        <f>IF(Y49+Z49=0,"",CONCATENATE(Y49,":",Z49))</f>
        <v>3:0</v>
      </c>
      <c r="E47" s="17" t="str">
        <f>IF(Y51+Z51=0,"",CONCATENATE(Z51,":",Y51))</f>
        <v>3:0</v>
      </c>
      <c r="F47" s="18" t="str">
        <f>IF(Y46+Z46=0,"",CONCATENATE(Y46,":",Z46))</f>
        <v>3:0</v>
      </c>
      <c r="G47" s="19">
        <f>IF(AE46+AE49+AF51=0,"",AE46+AE49+AF51)</f>
        <v>6</v>
      </c>
      <c r="H47" s="82" t="s">
        <v>90</v>
      </c>
      <c r="J47" s="3" t="str">
        <f t="shared" si="78"/>
        <v>Šitina Jan - Veldon John</v>
      </c>
      <c r="K47" s="3" t="str">
        <f t="shared" si="79"/>
        <v>0 : 3 (-2,-1,-2)</v>
      </c>
      <c r="M47" s="3" t="str">
        <f t="shared" si="80"/>
        <v>Dvouhra - Skupina G</v>
      </c>
      <c r="N47" s="3">
        <f>A48</f>
        <v>22</v>
      </c>
      <c r="O47" s="3" t="str">
        <f>IF($N47=0,"bye",VLOOKUP($N47,seznam!$A$2:$C$268,2))</f>
        <v>Šitina Jan</v>
      </c>
      <c r="P47" s="3" t="str">
        <f>IF($N47=0,"",VLOOKUP($N47,seznam!$A$2:$D$268,4))</f>
        <v>Tatran Hostinné</v>
      </c>
      <c r="Q47" s="3">
        <f>A49</f>
        <v>44</v>
      </c>
      <c r="R47" s="3" t="str">
        <f>IF($Q47=0,"bye",VLOOKUP($Q47,seznam!$A$2:$C$268,2))</f>
        <v>Veldon John</v>
      </c>
      <c r="S47" s="3" t="str">
        <f>IF($Q47=0,"",VLOOKUP($Q47,seznam!$A$2:$D$268,4))</f>
        <v>Sokol Stěžery</v>
      </c>
      <c r="T47" s="91" t="s">
        <v>103</v>
      </c>
      <c r="U47" s="92" t="s">
        <v>87</v>
      </c>
      <c r="V47" s="92" t="s">
        <v>103</v>
      </c>
      <c r="W47" s="92"/>
      <c r="X47" s="93"/>
      <c r="Y47" s="3">
        <f t="shared" si="81"/>
        <v>0</v>
      </c>
      <c r="Z47" s="3">
        <f t="shared" si="82"/>
        <v>3</v>
      </c>
      <c r="AA47" s="3">
        <f t="shared" si="83"/>
        <v>44</v>
      </c>
      <c r="AB47" s="3" t="str">
        <f>IF($AA47=0,"",VLOOKUP($AA47,seznam!$A$2:$C$268,2))</f>
        <v>Veldon John</v>
      </c>
      <c r="AC47" s="3" t="str">
        <f t="shared" si="84"/>
        <v>3:0 (2,1,2)</v>
      </c>
      <c r="AD47" s="3" t="str">
        <f t="shared" si="85"/>
        <v>3:0 (2,1,2)</v>
      </c>
      <c r="AE47" s="3">
        <f t="shared" si="86"/>
        <v>1</v>
      </c>
      <c r="AF47" s="3">
        <f t="shared" si="87"/>
        <v>2</v>
      </c>
      <c r="AH47" s="3">
        <f t="shared" si="88"/>
        <v>-1</v>
      </c>
      <c r="AI47" s="3">
        <f t="shared" si="89"/>
        <v>-1</v>
      </c>
      <c r="AJ47" s="3">
        <f t="shared" si="90"/>
        <v>-1</v>
      </c>
      <c r="AK47" s="3">
        <f t="shared" si="91"/>
        <v>0</v>
      </c>
      <c r="AL47" s="3">
        <f t="shared" si="92"/>
        <v>0</v>
      </c>
      <c r="AN47" s="3" t="str">
        <f>CONCATENATE(AO47,AO48,AO49,AO50,)</f>
        <v>&lt;TR&gt;&lt;TD&gt;36&lt;TD width=200&gt;Dus Dalibor (Chrudim)&lt;TD&gt;XXX&lt;TD&gt;3:0&lt;TD&gt;3:0&lt;TD&gt;3:0&lt;TD&gt;6&lt;TD&gt;1.&lt;/TD&gt;&lt;/TR&gt;&lt;TR&gt;&lt;TD&gt;22&lt;TD width=200&gt;Šitina Jan (Tatran Hostinné)&lt;TD&gt;0:3&lt;TD&gt;XXX&lt;TD&gt;0:3&lt;TD&gt;0:3&lt;TD&gt;3&lt;TD&gt;4&lt;/TD&gt;&lt;/TR&gt;&lt;TR&gt;&lt;TD&gt;44&lt;TD width=200&gt;Veldon John (Sokol Stěžery)&lt;TD&gt;0:3&lt;TD&gt;3:0&lt;TD&gt;XXX&lt;TD&gt;3:0&lt;TD&gt;5&lt;TD&gt;2.&lt;/TD&gt;&lt;/TR&gt;&lt;TR&gt;&lt;TD&gt;24&lt;TD width=200&gt;Buchal Oto (Sokol Josefov - Jaroměř)&lt;TD&gt;0:3&lt;TD&gt;3:0&lt;TD&gt;0:3&lt;TD&gt;XXX&lt;TD&gt;4&lt;TD&gt;3&lt;/TD&gt;&lt;/TR&gt;</v>
      </c>
      <c r="AO47" s="3" t="str">
        <f>CONCATENATE("&lt;TR&gt;&lt;TD&gt;",A47,"&lt;TD width=200&gt;",B47,"&lt;TD&gt;",C47,"&lt;TD&gt;",D47,"&lt;TD&gt;",E47,"&lt;TD&gt;",F47,"&lt;TD&gt;",G47,"&lt;TD&gt;",H47,"&lt;/TD&gt;&lt;/TR&gt;")</f>
        <v>&lt;TR&gt;&lt;TD&gt;36&lt;TD width=200&gt;Dus Dalibor (Chrudim)&lt;TD&gt;XXX&lt;TD&gt;3:0&lt;TD&gt;3:0&lt;TD&gt;3:0&lt;TD&gt;6&lt;TD&gt;1.&lt;/TD&gt;&lt;/TR&gt;</v>
      </c>
      <c r="AP47" s="3" t="str">
        <f>CONCATENATE("&lt;TR&gt;&lt;TD&gt;",J47,"&lt;TD&gt;",K47,"&lt;/TD&gt;&lt;/TR&gt;")</f>
        <v>&lt;TR&gt;&lt;TD&gt;Šitina Jan - Veldon John&lt;TD&gt;0 : 3 (-2,-1,-2)&lt;/TD&gt;&lt;/TR&gt;</v>
      </c>
    </row>
    <row r="48" spans="1:42" ht="16.5" customHeight="1" x14ac:dyDescent="0.2">
      <c r="A48" s="86">
        <v>22</v>
      </c>
      <c r="B48" s="20" t="str">
        <f>IF($A48="","",CONCATENATE(VLOOKUP($A48,seznam!$A$2:$B$268,2)," (",VLOOKUP($A48,seznam!$A$2:$E$269,4),")"))</f>
        <v>Šitina Jan (Tatran Hostinné)</v>
      </c>
      <c r="C48" s="21" t="str">
        <f>IF(Y49+Z49=0,"",CONCATENATE(Z49,":",Y49))</f>
        <v>0:3</v>
      </c>
      <c r="D48" s="22" t="s">
        <v>17</v>
      </c>
      <c r="E48" s="22" t="str">
        <f>IF(Y47+Z47=0,"",CONCATENATE(Y47,":",Z47))</f>
        <v>0:3</v>
      </c>
      <c r="F48" s="23" t="str">
        <f>IF(Y50+Z50=0,"",CONCATENATE(Y50,":",Z50))</f>
        <v>0:3</v>
      </c>
      <c r="G48" s="24">
        <f>IF(AE47+AF49+AE50=0,"",AE47+AF49+AE50)</f>
        <v>3</v>
      </c>
      <c r="H48" s="83">
        <v>4</v>
      </c>
      <c r="J48" s="3" t="str">
        <f t="shared" si="78"/>
        <v>Buchal Oto - Veldon John</v>
      </c>
      <c r="K48" s="3" t="str">
        <f t="shared" si="79"/>
        <v>0 : 3 (-4,-2,-4)</v>
      </c>
      <c r="M48" s="3" t="str">
        <f t="shared" si="80"/>
        <v>Dvouhra - Skupina G</v>
      </c>
      <c r="N48" s="3">
        <f>A50</f>
        <v>24</v>
      </c>
      <c r="O48" s="3" t="str">
        <f>IF($N48=0,"bye",VLOOKUP($N48,seznam!$A$2:$C$268,2))</f>
        <v>Buchal Oto</v>
      </c>
      <c r="P48" s="3" t="str">
        <f>IF($N48=0,"",VLOOKUP($N48,seznam!$A$2:$D$268,4))</f>
        <v>Sokol Josefov - Jaroměř</v>
      </c>
      <c r="Q48" s="3">
        <f>A49</f>
        <v>44</v>
      </c>
      <c r="R48" s="3" t="str">
        <f>IF($Q48=0,"bye",VLOOKUP($Q48,seznam!$A$2:$C$268,2))</f>
        <v>Veldon John</v>
      </c>
      <c r="S48" s="3" t="str">
        <f>IF($Q48=0,"",VLOOKUP($Q48,seznam!$A$2:$D$268,4))</f>
        <v>Sokol Stěžery</v>
      </c>
      <c r="T48" s="91" t="s">
        <v>84</v>
      </c>
      <c r="U48" s="92" t="s">
        <v>103</v>
      </c>
      <c r="V48" s="92" t="s">
        <v>84</v>
      </c>
      <c r="W48" s="92"/>
      <c r="X48" s="93"/>
      <c r="Y48" s="3">
        <f t="shared" si="81"/>
        <v>0</v>
      </c>
      <c r="Z48" s="3">
        <f t="shared" si="82"/>
        <v>3</v>
      </c>
      <c r="AA48" s="3">
        <f t="shared" si="83"/>
        <v>44</v>
      </c>
      <c r="AB48" s="3" t="str">
        <f>IF($AA48=0,"",VLOOKUP($AA48,seznam!$A$2:$C$268,2))</f>
        <v>Veldon John</v>
      </c>
      <c r="AC48" s="3" t="str">
        <f t="shared" si="84"/>
        <v>3:0 (4,2,4)</v>
      </c>
      <c r="AD48" s="3" t="str">
        <f t="shared" si="85"/>
        <v>3:0 (4,2,4)</v>
      </c>
      <c r="AE48" s="3">
        <f t="shared" si="86"/>
        <v>1</v>
      </c>
      <c r="AF48" s="3">
        <f t="shared" si="87"/>
        <v>2</v>
      </c>
      <c r="AH48" s="3">
        <f t="shared" si="88"/>
        <v>-1</v>
      </c>
      <c r="AI48" s="3">
        <f t="shared" si="89"/>
        <v>-1</v>
      </c>
      <c r="AJ48" s="3">
        <f t="shared" si="90"/>
        <v>-1</v>
      </c>
      <c r="AK48" s="3">
        <f t="shared" si="91"/>
        <v>0</v>
      </c>
      <c r="AL48" s="3">
        <f t="shared" si="92"/>
        <v>0</v>
      </c>
      <c r="AN48" s="3" t="str">
        <f>CONCATENATE("&lt;/Table&gt;&lt;TD width=420&gt;&lt;Table&gt;")</f>
        <v>&lt;/Table&gt;&lt;TD width=420&gt;&lt;Table&gt;</v>
      </c>
      <c r="AO48" s="3" t="str">
        <f>CONCATENATE("&lt;TR&gt;&lt;TD&gt;",A48,"&lt;TD width=200&gt;",B48,"&lt;TD&gt;",C48,"&lt;TD&gt;",D48,"&lt;TD&gt;",E48,"&lt;TD&gt;",F48,"&lt;TD&gt;",G48,"&lt;TD&gt;",H48,"&lt;/TD&gt;&lt;/TR&gt;")</f>
        <v>&lt;TR&gt;&lt;TD&gt;22&lt;TD width=200&gt;Šitina Jan (Tatran Hostinné)&lt;TD&gt;0:3&lt;TD&gt;XXX&lt;TD&gt;0:3&lt;TD&gt;0:3&lt;TD&gt;3&lt;TD&gt;4&lt;/TD&gt;&lt;/TR&gt;</v>
      </c>
      <c r="AP48" s="3" t="str">
        <f>CONCATENATE("&lt;TR&gt;&lt;TD&gt;",J48,"&lt;TD&gt;",K48,"&lt;/TD&gt;&lt;/TR&gt;")</f>
        <v>&lt;TR&gt;&lt;TD&gt;Buchal Oto - Veldon John&lt;TD&gt;0 : 3 (-4,-2,-4)&lt;/TD&gt;&lt;/TR&gt;</v>
      </c>
    </row>
    <row r="49" spans="1:42" ht="16.5" customHeight="1" x14ac:dyDescent="0.2">
      <c r="A49" s="86">
        <v>44</v>
      </c>
      <c r="B49" s="20" t="str">
        <f>IF($A49="","",CONCATENATE(VLOOKUP($A49,seznam!$A$2:$B$268,2)," (",VLOOKUP($A49,seznam!$A$2:$E$269,4),")"))</f>
        <v>Veldon John (Sokol Stěžery)</v>
      </c>
      <c r="C49" s="21" t="str">
        <f>IF(Y51+Z51=0,"",CONCATENATE(Y51,":",Z51))</f>
        <v>0:3</v>
      </c>
      <c r="D49" s="22" t="str">
        <f>IF(Y47+Z47=0,"",CONCATENATE(Z47,":",Y47))</f>
        <v>3:0</v>
      </c>
      <c r="E49" s="22" t="s">
        <v>17</v>
      </c>
      <c r="F49" s="23" t="str">
        <f>IF(Y48+Z48=0,"",CONCATENATE(Z48,":",Y48))</f>
        <v>3:0</v>
      </c>
      <c r="G49" s="24">
        <f>IF(AF47+AF48+AE51=0,"",AF47+AF48+AE51)</f>
        <v>5</v>
      </c>
      <c r="H49" s="83" t="s">
        <v>92</v>
      </c>
      <c r="J49" s="3" t="str">
        <f t="shared" si="78"/>
        <v>Dus Dalibor - Šitina Jan</v>
      </c>
      <c r="K49" s="3" t="str">
        <f t="shared" si="79"/>
        <v>3 : 0 (3,2,1)</v>
      </c>
      <c r="M49" s="3" t="str">
        <f t="shared" si="80"/>
        <v>Dvouhra - Skupina G</v>
      </c>
      <c r="N49" s="3">
        <f>A47</f>
        <v>36</v>
      </c>
      <c r="O49" s="3" t="str">
        <f>IF($N49=0,"bye",VLOOKUP($N49,seznam!$A$2:$C$268,2))</f>
        <v>Dus Dalibor</v>
      </c>
      <c r="P49" s="3" t="str">
        <f>IF($N49=0,"",VLOOKUP($N49,seznam!$A$2:$D$268,4))</f>
        <v>Chrudim</v>
      </c>
      <c r="Q49" s="3">
        <f>A48</f>
        <v>22</v>
      </c>
      <c r="R49" s="3" t="str">
        <f>IF($Q49=0,"bye",VLOOKUP($Q49,seznam!$A$2:$C$268,2))</f>
        <v>Šitina Jan</v>
      </c>
      <c r="S49" s="3" t="str">
        <f>IF($Q49=0,"",VLOOKUP($Q49,seznam!$A$2:$D$268,4))</f>
        <v>Tatran Hostinné</v>
      </c>
      <c r="T49" s="91" t="s">
        <v>81</v>
      </c>
      <c r="U49" s="92" t="s">
        <v>80</v>
      </c>
      <c r="V49" s="92" t="s">
        <v>101</v>
      </c>
      <c r="W49" s="92"/>
      <c r="X49" s="93"/>
      <c r="Y49" s="3">
        <f t="shared" si="81"/>
        <v>3</v>
      </c>
      <c r="Z49" s="3">
        <f t="shared" si="82"/>
        <v>0</v>
      </c>
      <c r="AA49" s="3">
        <f t="shared" si="83"/>
        <v>36</v>
      </c>
      <c r="AB49" s="3" t="str">
        <f>IF($AA49=0,"",VLOOKUP($AA49,seznam!$A$2:$C$268,2))</f>
        <v>Dus Dalibor</v>
      </c>
      <c r="AC49" s="3" t="str">
        <f t="shared" si="84"/>
        <v>3:0 (3,2,1)</v>
      </c>
      <c r="AD49" s="3" t="str">
        <f t="shared" si="85"/>
        <v>3:0 (3,2,1)</v>
      </c>
      <c r="AE49" s="3">
        <f t="shared" si="86"/>
        <v>2</v>
      </c>
      <c r="AF49" s="3">
        <f t="shared" si="87"/>
        <v>1</v>
      </c>
      <c r="AH49" s="3">
        <f t="shared" si="88"/>
        <v>1</v>
      </c>
      <c r="AI49" s="3">
        <f t="shared" si="89"/>
        <v>1</v>
      </c>
      <c r="AJ49" s="3">
        <f t="shared" si="90"/>
        <v>1</v>
      </c>
      <c r="AK49" s="3">
        <f t="shared" si="91"/>
        <v>0</v>
      </c>
      <c r="AL49" s="3">
        <f t="shared" si="92"/>
        <v>0</v>
      </c>
      <c r="AN49" s="3" t="str">
        <f>CONCATENATE(AP46,AP47,AP48,AP49,AP50,AP51,)</f>
        <v>&lt;TR&gt;&lt;TD width=250&gt;Dus Dalibor - Buchal Oto&lt;TD&gt;3 : 0 (4,5,3)&lt;/TD&gt;&lt;/TR&gt;&lt;TR&gt;&lt;TD&gt;Šitina Jan - Veldon John&lt;TD&gt;0 : 3 (-2,-1,-2)&lt;/TD&gt;&lt;/TR&gt;&lt;TR&gt;&lt;TD&gt;Buchal Oto - Veldon John&lt;TD&gt;0 : 3 (-4,-2,-4)&lt;/TD&gt;&lt;/TR&gt;&lt;TR&gt;&lt;TD&gt;Dus Dalibor - Šitina Jan&lt;TD&gt;3 : 0 (3,2,1)&lt;/TD&gt;&lt;/TR&gt;&lt;TR&gt;&lt;TD&gt;Šitina Jan - Buchal Oto&lt;TD&gt;0 : 3 (-5,-8,-6)&lt;/TD&gt;&lt;/TR&gt;&lt;TR&gt;&lt;TD&gt;Veldon John - Dus Dalibor&lt;TD&gt;0 : 3 (-6,-5,-6)&lt;/TD&gt;&lt;/TR&gt;</v>
      </c>
      <c r="AO49" s="3" t="str">
        <f>CONCATENATE("&lt;TR&gt;&lt;TD&gt;",A49,"&lt;TD width=200&gt;",B49,"&lt;TD&gt;",C49,"&lt;TD&gt;",D49,"&lt;TD&gt;",E49,"&lt;TD&gt;",F49,"&lt;TD&gt;",G49,"&lt;TD&gt;",H49,"&lt;/TD&gt;&lt;/TR&gt;")</f>
        <v>&lt;TR&gt;&lt;TD&gt;44&lt;TD width=200&gt;Veldon John (Sokol Stěžery)&lt;TD&gt;0:3&lt;TD&gt;3:0&lt;TD&gt;XXX&lt;TD&gt;3:0&lt;TD&gt;5&lt;TD&gt;2.&lt;/TD&gt;&lt;/TR&gt;</v>
      </c>
      <c r="AP49" s="3" t="str">
        <f>CONCATENATE("&lt;TR&gt;&lt;TD&gt;",J49,"&lt;TD&gt;",K49,"&lt;/TD&gt;&lt;/TR&gt;")</f>
        <v>&lt;TR&gt;&lt;TD&gt;Dus Dalibor - Šitina Jan&lt;TD&gt;3 : 0 (3,2,1)&lt;/TD&gt;&lt;/TR&gt;</v>
      </c>
    </row>
    <row r="50" spans="1:42" ht="16.5" customHeight="1" thickBot="1" x14ac:dyDescent="0.25">
      <c r="A50" s="87">
        <v>24</v>
      </c>
      <c r="B50" s="25" t="str">
        <f>IF($A50="","",CONCATENATE(VLOOKUP($A50,seznam!$A$2:$B$268,2)," (",VLOOKUP($A50,seznam!$A$2:$E$269,4),")"))</f>
        <v>Buchal Oto (Sokol Josefov - Jaroměř)</v>
      </c>
      <c r="C50" s="26" t="str">
        <f>IF(Y46+Z46=0,"",CONCATENATE(Z46,":",Y46))</f>
        <v>0:3</v>
      </c>
      <c r="D50" s="27" t="str">
        <f>IF(Y50+Z50=0,"",CONCATENATE(Z50,":",Y50))</f>
        <v>3:0</v>
      </c>
      <c r="E50" s="27" t="str">
        <f>IF(Y48+Z48=0,"",CONCATENATE(Y48,":",Z48))</f>
        <v>0:3</v>
      </c>
      <c r="F50" s="28" t="s">
        <v>17</v>
      </c>
      <c r="G50" s="29">
        <f>IF(AF46+AE48+AF50=0,"",AF46+AE48+AF50)</f>
        <v>4</v>
      </c>
      <c r="H50" s="84">
        <v>3</v>
      </c>
      <c r="J50" s="3" t="str">
        <f t="shared" si="78"/>
        <v>Šitina Jan - Buchal Oto</v>
      </c>
      <c r="K50" s="3" t="str">
        <f t="shared" si="79"/>
        <v>0 : 3 (-5,-8,-6)</v>
      </c>
      <c r="M50" s="3" t="str">
        <f t="shared" si="80"/>
        <v>Dvouhra - Skupina G</v>
      </c>
      <c r="N50" s="3">
        <f>A48</f>
        <v>22</v>
      </c>
      <c r="O50" s="3" t="str">
        <f>IF($N50=0,"bye",VLOOKUP($N50,seznam!$A$2:$C$268,2))</f>
        <v>Šitina Jan</v>
      </c>
      <c r="P50" s="3" t="str">
        <f>IF($N50=0,"",VLOOKUP($N50,seznam!$A$2:$D$268,4))</f>
        <v>Tatran Hostinné</v>
      </c>
      <c r="Q50" s="3">
        <f>A50</f>
        <v>24</v>
      </c>
      <c r="R50" s="3" t="str">
        <f>IF($Q50=0,"bye",VLOOKUP($Q50,seznam!$A$2:$C$268,2))</f>
        <v>Buchal Oto</v>
      </c>
      <c r="S50" s="3" t="str">
        <f>IF($Q50=0,"",VLOOKUP($Q50,seznam!$A$2:$D$268,4))</f>
        <v>Sokol Josefov - Jaroměř</v>
      </c>
      <c r="T50" s="91" t="s">
        <v>85</v>
      </c>
      <c r="U50" s="92" t="s">
        <v>102</v>
      </c>
      <c r="V50" s="92" t="s">
        <v>96</v>
      </c>
      <c r="W50" s="92"/>
      <c r="X50" s="93"/>
      <c r="Y50" s="3">
        <f t="shared" si="81"/>
        <v>0</v>
      </c>
      <c r="Z50" s="3">
        <f t="shared" si="82"/>
        <v>3</v>
      </c>
      <c r="AA50" s="3">
        <f t="shared" si="83"/>
        <v>24</v>
      </c>
      <c r="AB50" s="3" t="str">
        <f>IF($AA50=0,"",VLOOKUP($AA50,seznam!$A$2:$C$268,2))</f>
        <v>Buchal Oto</v>
      </c>
      <c r="AC50" s="3" t="str">
        <f t="shared" si="84"/>
        <v>3:0 (5,8,6)</v>
      </c>
      <c r="AD50" s="3" t="str">
        <f t="shared" si="85"/>
        <v>3:0 (5,8,6)</v>
      </c>
      <c r="AE50" s="3">
        <f t="shared" si="86"/>
        <v>1</v>
      </c>
      <c r="AF50" s="3">
        <f t="shared" si="87"/>
        <v>2</v>
      </c>
      <c r="AH50" s="3">
        <f t="shared" si="88"/>
        <v>-1</v>
      </c>
      <c r="AI50" s="3">
        <f t="shared" si="89"/>
        <v>-1</v>
      </c>
      <c r="AJ50" s="3">
        <f t="shared" si="90"/>
        <v>-1</v>
      </c>
      <c r="AK50" s="3">
        <f t="shared" si="91"/>
        <v>0</v>
      </c>
      <c r="AL50" s="3">
        <f t="shared" si="92"/>
        <v>0</v>
      </c>
      <c r="AN50" s="3" t="str">
        <f>CONCATENATE("&lt;/Table&gt;&lt;/TD&gt;&lt;/TR&gt;&lt;/Table&gt;&lt;P&gt;")</f>
        <v>&lt;/Table&gt;&lt;/TD&gt;&lt;/TR&gt;&lt;/Table&gt;&lt;P&gt;</v>
      </c>
      <c r="AO50" s="3" t="str">
        <f>CONCATENATE("&lt;TR&gt;&lt;TD&gt;",A50,"&lt;TD width=200&gt;",B50,"&lt;TD&gt;",C50,"&lt;TD&gt;",D50,"&lt;TD&gt;",E50,"&lt;TD&gt;",F50,"&lt;TD&gt;",G50,"&lt;TD&gt;",H50,"&lt;/TD&gt;&lt;/TR&gt;")</f>
        <v>&lt;TR&gt;&lt;TD&gt;24&lt;TD width=200&gt;Buchal Oto (Sokol Josefov - Jaroměř)&lt;TD&gt;0:3&lt;TD&gt;3:0&lt;TD&gt;0:3&lt;TD&gt;XXX&lt;TD&gt;4&lt;TD&gt;3&lt;/TD&gt;&lt;/TR&gt;</v>
      </c>
      <c r="AP50" s="3" t="str">
        <f>CONCATENATE("&lt;TR&gt;&lt;TD&gt;",J50,"&lt;TD&gt;",K50,"&lt;/TD&gt;&lt;/TR&gt;")</f>
        <v>&lt;TR&gt;&lt;TD&gt;Šitina Jan - Buchal Oto&lt;TD&gt;0 : 3 (-5,-8,-6)&lt;/TD&gt;&lt;/TR&gt;</v>
      </c>
    </row>
    <row r="51" spans="1:42" ht="16.5" customHeight="1" thickTop="1" thickBot="1" x14ac:dyDescent="0.25">
      <c r="J51" s="3" t="str">
        <f t="shared" si="78"/>
        <v>Veldon John - Dus Dalibor</v>
      </c>
      <c r="K51" s="3" t="str">
        <f t="shared" si="79"/>
        <v>0 : 3 (-6,-5,-6)</v>
      </c>
      <c r="M51" s="3" t="str">
        <f t="shared" si="80"/>
        <v>Dvouhra - Skupina G</v>
      </c>
      <c r="N51" s="3">
        <f>A49</f>
        <v>44</v>
      </c>
      <c r="O51" s="3" t="str">
        <f>IF($N51=0,"bye",VLOOKUP($N51,seznam!$A$2:$C$268,2))</f>
        <v>Veldon John</v>
      </c>
      <c r="P51" s="3" t="str">
        <f>IF($N51=0,"",VLOOKUP($N51,seznam!$A$2:$D$268,4))</f>
        <v>Sokol Stěžery</v>
      </c>
      <c r="Q51" s="3">
        <f>A47</f>
        <v>36</v>
      </c>
      <c r="R51" s="3" t="str">
        <f>IF($Q51=0,"bye",VLOOKUP($Q51,seznam!$A$2:$C$268,2))</f>
        <v>Dus Dalibor</v>
      </c>
      <c r="S51" s="3" t="str">
        <f>IF($Q51=0,"",VLOOKUP($Q51,seznam!$A$2:$D$268,4))</f>
        <v>Chrudim</v>
      </c>
      <c r="T51" s="94" t="s">
        <v>96</v>
      </c>
      <c r="U51" s="95" t="s">
        <v>85</v>
      </c>
      <c r="V51" s="95" t="s">
        <v>96</v>
      </c>
      <c r="W51" s="95"/>
      <c r="X51" s="96"/>
      <c r="Y51" s="3">
        <f t="shared" si="81"/>
        <v>0</v>
      </c>
      <c r="Z51" s="3">
        <f t="shared" si="82"/>
        <v>3</v>
      </c>
      <c r="AA51" s="3">
        <f t="shared" si="83"/>
        <v>36</v>
      </c>
      <c r="AB51" s="3" t="str">
        <f>IF($AA51=0,"",VLOOKUP($AA51,seznam!$A$2:$C$268,2))</f>
        <v>Dus Dalibor</v>
      </c>
      <c r="AC51" s="3" t="str">
        <f t="shared" si="84"/>
        <v>3:0 (6,5,6)</v>
      </c>
      <c r="AD51" s="3" t="str">
        <f t="shared" si="85"/>
        <v>3:0 (6,5,6)</v>
      </c>
      <c r="AE51" s="3">
        <f t="shared" si="86"/>
        <v>1</v>
      </c>
      <c r="AF51" s="3">
        <f t="shared" si="87"/>
        <v>2</v>
      </c>
      <c r="AH51" s="3">
        <f t="shared" si="88"/>
        <v>-1</v>
      </c>
      <c r="AI51" s="3">
        <f t="shared" si="89"/>
        <v>-1</v>
      </c>
      <c r="AJ51" s="3">
        <f t="shared" si="90"/>
        <v>-1</v>
      </c>
      <c r="AK51" s="3">
        <f t="shared" si="91"/>
        <v>0</v>
      </c>
      <c r="AL51" s="3">
        <f t="shared" si="92"/>
        <v>0</v>
      </c>
      <c r="AP51" s="3" t="str">
        <f>CONCATENATE("&lt;TR&gt;&lt;TD&gt;",J51,"&lt;TD&gt;",K51,"&lt;/TD&gt;&lt;/TR&gt;")</f>
        <v>&lt;TR&gt;&lt;TD&gt;Veldon John - Dus Dalibor&lt;TD&gt;0 : 3 (-6,-5,-6)&lt;/TD&gt;&lt;/TR&gt;</v>
      </c>
    </row>
    <row r="52" spans="1:42" ht="16.5" customHeight="1" thickTop="1" thickBot="1" x14ac:dyDescent="0.25">
      <c r="M52" s="7" t="str">
        <f>B53</f>
        <v>Skupina H</v>
      </c>
      <c r="N52" s="7" t="s">
        <v>3</v>
      </c>
      <c r="O52" s="7" t="s">
        <v>29</v>
      </c>
      <c r="P52" s="7" t="s">
        <v>4</v>
      </c>
      <c r="Q52" s="7" t="s">
        <v>3</v>
      </c>
      <c r="R52" s="7" t="s">
        <v>30</v>
      </c>
      <c r="S52" s="7" t="s">
        <v>4</v>
      </c>
      <c r="T52" s="8" t="s">
        <v>5</v>
      </c>
      <c r="U52" s="8" t="s">
        <v>6</v>
      </c>
      <c r="V52" s="8" t="s">
        <v>7</v>
      </c>
      <c r="W52" s="8" t="s">
        <v>8</v>
      </c>
      <c r="X52" s="8" t="s">
        <v>9</v>
      </c>
      <c r="Y52" s="7" t="s">
        <v>10</v>
      </c>
      <c r="Z52" s="7" t="s">
        <v>11</v>
      </c>
      <c r="AA52" s="7" t="s">
        <v>12</v>
      </c>
      <c r="AN52" s="3" t="s">
        <v>13</v>
      </c>
    </row>
    <row r="53" spans="1:42" ht="16.5" customHeight="1" thickTop="1" thickBot="1" x14ac:dyDescent="0.25">
      <c r="A53" s="9">
        <v>8</v>
      </c>
      <c r="B53" s="10" t="s">
        <v>24</v>
      </c>
      <c r="C53" s="11">
        <v>1</v>
      </c>
      <c r="D53" s="12">
        <v>2</v>
      </c>
      <c r="E53" s="12">
        <v>3</v>
      </c>
      <c r="F53" s="13">
        <v>4</v>
      </c>
      <c r="G53" s="14" t="s">
        <v>15</v>
      </c>
      <c r="H53" s="13" t="s">
        <v>16</v>
      </c>
      <c r="J53" s="3" t="str">
        <f t="shared" ref="J53:J58" si="93">CONCATENATE(O53," - ",R53)</f>
        <v>Landa Matěj - Kohera Michal</v>
      </c>
      <c r="K53" s="3" t="str">
        <f t="shared" ref="K53:K58" si="94">IF(SUM(Y53:Z53)=0,AD53,CONCATENATE(Y53," : ",Z53," (",T53,",",U53,",",V53,IF(Y53+Z53&gt;3,",",""),W53,IF(Y53+Z53&gt;4,",",""),X53,")"))</f>
        <v>3 : 1 (8,9,-6,7)</v>
      </c>
      <c r="M53" s="3" t="str">
        <f t="shared" ref="M53:M58" si="95">CONCATENATE("Dvouhra - Skupina H")</f>
        <v>Dvouhra - Skupina H</v>
      </c>
      <c r="N53" s="3">
        <f>A54</f>
        <v>3</v>
      </c>
      <c r="O53" s="3" t="str">
        <f>IF($N53=0,"bye",VLOOKUP($N53,seznam!$A$2:$C$268,2))</f>
        <v>Landa Matěj</v>
      </c>
      <c r="P53" s="3" t="str">
        <f>IF($N53=0,"",VLOOKUP($N53,seznam!$A$2:$D$268,4))</f>
        <v>DTJ HK</v>
      </c>
      <c r="Q53" s="3">
        <f>A57</f>
        <v>42</v>
      </c>
      <c r="R53" s="3" t="str">
        <f>IF($Q53=0,"bye",VLOOKUP($Q53,seznam!$A$2:$C$268,2))</f>
        <v>Kohera Michal</v>
      </c>
      <c r="S53" s="3" t="str">
        <f>IF($Q53=0,"",VLOOKUP($Q53,seznam!$A$2:$D$268,4))</f>
        <v>Tesla Pardubice</v>
      </c>
      <c r="T53" s="88" t="s">
        <v>83</v>
      </c>
      <c r="U53" s="89" t="s">
        <v>104</v>
      </c>
      <c r="V53" s="89" t="s">
        <v>96</v>
      </c>
      <c r="W53" s="89" t="s">
        <v>98</v>
      </c>
      <c r="X53" s="90"/>
      <c r="Y53" s="3">
        <f t="shared" ref="Y53:Y58" si="96">COUNTIF(AH53:AL53,"&gt;0")</f>
        <v>3</v>
      </c>
      <c r="Z53" s="3">
        <f t="shared" ref="Z53:Z58" si="97">COUNTIF(AH53:AL53,"&lt;0")</f>
        <v>1</v>
      </c>
      <c r="AA53" s="3">
        <f t="shared" ref="AA53:AA58" si="98">IF(Y53=Z53,0,IF(Y53&gt;Z53,N53,Q53))</f>
        <v>3</v>
      </c>
      <c r="AB53" s="3" t="str">
        <f>IF($AA53=0,"",VLOOKUP($AA53,seznam!$A$2:$C$268,2))</f>
        <v>Landa Matěj</v>
      </c>
      <c r="AC53" s="3" t="str">
        <f t="shared" ref="AC53:AC58" si="99">IF(Y53=Z53,"",IF(Y53&gt;Z53,CONCATENATE(Y53,":",Z53," (",T53,",",U53,",",V53,IF(SUM(Y53:Z53)&gt;3,",",""),W53,IF(SUM(Y53:Z53)&gt;4,",",""),X53,")"),CONCATENATE(Z53,":",Y53," (",-T53,",",-U53,",",-V53,IF(SUM(Y53:Z53)&gt;3,CONCATENATE(",",-W53),""),IF(SUM(Y53:Z53)&gt;4,CONCATENATE(",",-X53),""),")")))</f>
        <v>3:1 (8,9,-6,7)</v>
      </c>
      <c r="AD53" s="3" t="str">
        <f t="shared" ref="AD53:AD58" si="100">IF(SUM(Y53:Z53)=0,"",AC53)</f>
        <v>3:1 (8,9,-6,7)</v>
      </c>
      <c r="AE53" s="3">
        <f t="shared" ref="AE53:AE58" si="101">IF(T53="",0,IF(Y53&gt;Z53,2,1))</f>
        <v>2</v>
      </c>
      <c r="AF53" s="3">
        <f t="shared" ref="AF53:AF58" si="102">IF(T53="",0,IF(Z53&gt;Y53,2,1))</f>
        <v>1</v>
      </c>
      <c r="AH53" s="3">
        <f t="shared" ref="AH53:AH58" si="103">IF(T53="",0,IF(MID(T53,1,1)="-",-1,1))</f>
        <v>1</v>
      </c>
      <c r="AI53" s="3">
        <f t="shared" ref="AI53:AI58" si="104">IF(U53="",0,IF(MID(U53,1,1)="-",-1,1))</f>
        <v>1</v>
      </c>
      <c r="AJ53" s="3">
        <f t="shared" ref="AJ53:AJ58" si="105">IF(V53="",0,IF(MID(V53,1,1)="-",-1,1))</f>
        <v>-1</v>
      </c>
      <c r="AK53" s="3">
        <f t="shared" ref="AK53:AK58" si="106">IF(W53="",0,IF(MID(W53,1,1)="-",-1,1))</f>
        <v>1</v>
      </c>
      <c r="AL53" s="3">
        <f t="shared" ref="AL53:AL58" si="107">IF(X53="",0,IF(MID(X53,1,1)="-",-1,1))</f>
        <v>0</v>
      </c>
      <c r="AN53" s="3" t="str">
        <f>CONCATENATE("&lt;Table border=1 cellpading=0 cellspacing=0 width=480&gt;&lt;TR&gt;&lt;TH colspan=2&gt;",B53,"&lt;TH&gt;1&lt;TH&gt;2&lt;TH&gt;3&lt;TH&gt;4&lt;TH&gt;Body&lt;TH&gt;Pořadí&lt;/TH&gt;&lt;/TR&gt;")</f>
        <v>&lt;Table border=1 cellpading=0 cellspacing=0 width=480&gt;&lt;TR&gt;&lt;TH colspan=2&gt;Skupina H&lt;TH&gt;1&lt;TH&gt;2&lt;TH&gt;3&lt;TH&gt;4&lt;TH&gt;Body&lt;TH&gt;Pořadí&lt;/TH&gt;&lt;/TR&gt;</v>
      </c>
      <c r="AP53" s="3" t="str">
        <f>CONCATENATE("&lt;TR&gt;&lt;TD width=250&gt;",J53,"&lt;TD&gt;",K53,"&lt;/TD&gt;&lt;/TR&gt;")</f>
        <v>&lt;TR&gt;&lt;TD width=250&gt;Landa Matěj - Kohera Michal&lt;TD&gt;3 : 1 (8,9,-6,7)&lt;/TD&gt;&lt;/TR&gt;</v>
      </c>
    </row>
    <row r="54" spans="1:42" ht="16.5" customHeight="1" thickTop="1" x14ac:dyDescent="0.2">
      <c r="A54" s="85">
        <v>3</v>
      </c>
      <c r="B54" s="15" t="str">
        <f>IF($A54="","",CONCATENATE(VLOOKUP($A54,seznam!$A$2:$B$268,2)," (",VLOOKUP($A54,seznam!$A$2:$E$269,4),")"))</f>
        <v>Landa Matěj (DTJ HK)</v>
      </c>
      <c r="C54" s="16" t="s">
        <v>17</v>
      </c>
      <c r="D54" s="17" t="str">
        <f>IF(Y56+Z56=0,"",CONCATENATE(Y56,":",Z56))</f>
        <v>3:0</v>
      </c>
      <c r="E54" s="17" t="str">
        <f>IF(Y58+Z58=0,"",CONCATENATE(Z58,":",Y58))</f>
        <v>3:0</v>
      </c>
      <c r="F54" s="18" t="str">
        <f>IF(Y53+Z53=0,"",CONCATENATE(Y53,":",Z53))</f>
        <v>3:1</v>
      </c>
      <c r="G54" s="19">
        <f>IF(AE53+AE56+AF58=0,"",AE53+AE56+AF58)</f>
        <v>6</v>
      </c>
      <c r="H54" s="82" t="s">
        <v>90</v>
      </c>
      <c r="J54" s="3" t="str">
        <f t="shared" si="93"/>
        <v>Puš Jan - Fidler Jakub</v>
      </c>
      <c r="K54" s="3" t="str">
        <f t="shared" si="94"/>
        <v>3 : 2 (7,-9,-9,8,14)</v>
      </c>
      <c r="M54" s="3" t="str">
        <f t="shared" si="95"/>
        <v>Dvouhra - Skupina H</v>
      </c>
      <c r="N54" s="3">
        <f>A55</f>
        <v>19</v>
      </c>
      <c r="O54" s="3" t="str">
        <f>IF($N54=0,"bye",VLOOKUP($N54,seznam!$A$2:$C$268,2))</f>
        <v>Puš Jan</v>
      </c>
      <c r="P54" s="3" t="str">
        <f>IF($N54=0,"",VLOOKUP($N54,seznam!$A$2:$D$268,4))</f>
        <v>Tatran Hostinné</v>
      </c>
      <c r="Q54" s="3">
        <f>A56</f>
        <v>18</v>
      </c>
      <c r="R54" s="3" t="str">
        <f>IF($Q54=0,"bye",VLOOKUP($Q54,seznam!$A$2:$C$268,2))</f>
        <v>Fidler Jakub</v>
      </c>
      <c r="S54" s="3" t="str">
        <f>IF($Q54=0,"",VLOOKUP($Q54,seznam!$A$2:$D$268,4))</f>
        <v>TJ Sokol HK</v>
      </c>
      <c r="T54" s="91" t="s">
        <v>98</v>
      </c>
      <c r="U54" s="92" t="s">
        <v>100</v>
      </c>
      <c r="V54" s="92" t="s">
        <v>100</v>
      </c>
      <c r="W54" s="92" t="s">
        <v>83</v>
      </c>
      <c r="X54" s="93" t="s">
        <v>133</v>
      </c>
      <c r="Y54" s="3">
        <f t="shared" si="96"/>
        <v>3</v>
      </c>
      <c r="Z54" s="3">
        <f t="shared" si="97"/>
        <v>2</v>
      </c>
      <c r="AA54" s="3">
        <f t="shared" si="98"/>
        <v>19</v>
      </c>
      <c r="AB54" s="3" t="str">
        <f>IF($AA54=0,"",VLOOKUP($AA54,seznam!$A$2:$C$268,2))</f>
        <v>Puš Jan</v>
      </c>
      <c r="AC54" s="3" t="str">
        <f t="shared" si="99"/>
        <v>3:2 (7,-9,-9,8,14)</v>
      </c>
      <c r="AD54" s="3" t="str">
        <f t="shared" si="100"/>
        <v>3:2 (7,-9,-9,8,14)</v>
      </c>
      <c r="AE54" s="3">
        <f t="shared" si="101"/>
        <v>2</v>
      </c>
      <c r="AF54" s="3">
        <f t="shared" si="102"/>
        <v>1</v>
      </c>
      <c r="AH54" s="3">
        <f t="shared" si="103"/>
        <v>1</v>
      </c>
      <c r="AI54" s="3">
        <f t="shared" si="104"/>
        <v>-1</v>
      </c>
      <c r="AJ54" s="3">
        <f t="shared" si="105"/>
        <v>-1</v>
      </c>
      <c r="AK54" s="3">
        <f t="shared" si="106"/>
        <v>1</v>
      </c>
      <c r="AL54" s="3">
        <f t="shared" si="107"/>
        <v>1</v>
      </c>
      <c r="AN54" s="3" t="str">
        <f>CONCATENATE(AO54,AO55,AO56,AO57,)</f>
        <v>&lt;TR&gt;&lt;TD&gt;3&lt;TD width=200&gt;Landa Matěj (DTJ HK)&lt;TD&gt;XXX&lt;TD&gt;3:0&lt;TD&gt;3:0&lt;TD&gt;3:1&lt;TD&gt;6&lt;TD&gt;1.&lt;/TD&gt;&lt;/TR&gt;&lt;TR&gt;&lt;TD&gt;19&lt;TD width=200&gt;Puš Jan (Tatran Hostinné)&lt;TD&gt;0:3&lt;TD&gt;XXX&lt;TD&gt;3:2&lt;TD&gt;0:3&lt;TD&gt;4&lt;TD&gt;3&lt;/TD&gt;&lt;/TR&gt;&lt;TR&gt;&lt;TD&gt;18&lt;TD width=200&gt;Fidler Jakub (TJ Sokol HK)&lt;TD&gt;0:3&lt;TD&gt;2:3&lt;TD&gt;XXX&lt;TD&gt;0:3&lt;TD&gt;3&lt;TD&gt;4&lt;/TD&gt;&lt;/TR&gt;&lt;TR&gt;&lt;TD&gt;42&lt;TD width=200&gt;Kohera Michal (Tesla Pardubice)&lt;TD&gt;1:3&lt;TD&gt;3:0&lt;TD&gt;3:0&lt;TD&gt;XXX&lt;TD&gt;5&lt;TD&gt;2&lt;/TD&gt;&lt;/TR&gt;</v>
      </c>
      <c r="AO54" s="3" t="str">
        <f>CONCATENATE("&lt;TR&gt;&lt;TD&gt;",A54,"&lt;TD width=200&gt;",B54,"&lt;TD&gt;",C54,"&lt;TD&gt;",D54,"&lt;TD&gt;",E54,"&lt;TD&gt;",F54,"&lt;TD&gt;",G54,"&lt;TD&gt;",H54,"&lt;/TD&gt;&lt;/TR&gt;")</f>
        <v>&lt;TR&gt;&lt;TD&gt;3&lt;TD width=200&gt;Landa Matěj (DTJ HK)&lt;TD&gt;XXX&lt;TD&gt;3:0&lt;TD&gt;3:0&lt;TD&gt;3:1&lt;TD&gt;6&lt;TD&gt;1.&lt;/TD&gt;&lt;/TR&gt;</v>
      </c>
      <c r="AP54" s="3" t="str">
        <f>CONCATENATE("&lt;TR&gt;&lt;TD&gt;",J54,"&lt;TD&gt;",K54,"&lt;/TD&gt;&lt;/TR&gt;")</f>
        <v>&lt;TR&gt;&lt;TD&gt;Puš Jan - Fidler Jakub&lt;TD&gt;3 : 2 (7,-9,-9,8,14)&lt;/TD&gt;&lt;/TR&gt;</v>
      </c>
    </row>
    <row r="55" spans="1:42" ht="16.5" customHeight="1" x14ac:dyDescent="0.2">
      <c r="A55" s="86">
        <v>19</v>
      </c>
      <c r="B55" s="20" t="str">
        <f>IF($A55="","",CONCATENATE(VLOOKUP($A55,seznam!$A$2:$B$268,2)," (",VLOOKUP($A55,seznam!$A$2:$E$269,4),")"))</f>
        <v>Puš Jan (Tatran Hostinné)</v>
      </c>
      <c r="C55" s="21" t="str">
        <f>IF(Y56+Z56=0,"",CONCATENATE(Z56,":",Y56))</f>
        <v>0:3</v>
      </c>
      <c r="D55" s="22" t="s">
        <v>17</v>
      </c>
      <c r="E55" s="22" t="str">
        <f>IF(Y54+Z54=0,"",CONCATENATE(Y54,":",Z54))</f>
        <v>3:2</v>
      </c>
      <c r="F55" s="23" t="str">
        <f>IF(Y57+Z57=0,"",CONCATENATE(Y57,":",Z57))</f>
        <v>0:3</v>
      </c>
      <c r="G55" s="24">
        <f>IF(AE54+AF56+AE57=0,"",AE54+AF56+AE57)</f>
        <v>4</v>
      </c>
      <c r="H55" s="83">
        <v>3</v>
      </c>
      <c r="J55" s="3" t="str">
        <f t="shared" si="93"/>
        <v>Kohera Michal - Fidler Jakub</v>
      </c>
      <c r="K55" s="3" t="str">
        <f t="shared" si="94"/>
        <v>3 : 0 (7,4,8)</v>
      </c>
      <c r="M55" s="3" t="str">
        <f t="shared" si="95"/>
        <v>Dvouhra - Skupina H</v>
      </c>
      <c r="N55" s="3">
        <f>A57</f>
        <v>42</v>
      </c>
      <c r="O55" s="3" t="str">
        <f>IF($N55=0,"bye",VLOOKUP($N55,seznam!$A$2:$C$268,2))</f>
        <v>Kohera Michal</v>
      </c>
      <c r="P55" s="3" t="str">
        <f>IF($N55=0,"",VLOOKUP($N55,seznam!$A$2:$D$268,4))</f>
        <v>Tesla Pardubice</v>
      </c>
      <c r="Q55" s="3">
        <f>A56</f>
        <v>18</v>
      </c>
      <c r="R55" s="3" t="str">
        <f>IF($Q55=0,"bye",VLOOKUP($Q55,seznam!$A$2:$C$268,2))</f>
        <v>Fidler Jakub</v>
      </c>
      <c r="S55" s="3" t="str">
        <f>IF($Q55=0,"",VLOOKUP($Q55,seznam!$A$2:$D$268,4))</f>
        <v>TJ Sokol HK</v>
      </c>
      <c r="T55" s="91" t="s">
        <v>98</v>
      </c>
      <c r="U55" s="92" t="s">
        <v>89</v>
      </c>
      <c r="V55" s="92" t="s">
        <v>83</v>
      </c>
      <c r="W55" s="92"/>
      <c r="X55" s="93"/>
      <c r="Y55" s="3">
        <f t="shared" si="96"/>
        <v>3</v>
      </c>
      <c r="Z55" s="3">
        <f t="shared" si="97"/>
        <v>0</v>
      </c>
      <c r="AA55" s="3">
        <f t="shared" si="98"/>
        <v>42</v>
      </c>
      <c r="AB55" s="3" t="str">
        <f>IF($AA55=0,"",VLOOKUP($AA55,seznam!$A$2:$C$268,2))</f>
        <v>Kohera Michal</v>
      </c>
      <c r="AC55" s="3" t="str">
        <f t="shared" si="99"/>
        <v>3:0 (7,4,8)</v>
      </c>
      <c r="AD55" s="3" t="str">
        <f t="shared" si="100"/>
        <v>3:0 (7,4,8)</v>
      </c>
      <c r="AE55" s="3">
        <f t="shared" si="101"/>
        <v>2</v>
      </c>
      <c r="AF55" s="3">
        <f t="shared" si="102"/>
        <v>1</v>
      </c>
      <c r="AH55" s="3">
        <f t="shared" si="103"/>
        <v>1</v>
      </c>
      <c r="AI55" s="3">
        <f t="shared" si="104"/>
        <v>1</v>
      </c>
      <c r="AJ55" s="3">
        <f t="shared" si="105"/>
        <v>1</v>
      </c>
      <c r="AK55" s="3">
        <f t="shared" si="106"/>
        <v>0</v>
      </c>
      <c r="AL55" s="3">
        <f t="shared" si="107"/>
        <v>0</v>
      </c>
      <c r="AN55" s="3" t="str">
        <f>CONCATENATE("&lt;/Table&gt;&lt;TD width=420&gt;&lt;Table&gt;")</f>
        <v>&lt;/Table&gt;&lt;TD width=420&gt;&lt;Table&gt;</v>
      </c>
      <c r="AO55" s="3" t="str">
        <f>CONCATENATE("&lt;TR&gt;&lt;TD&gt;",A55,"&lt;TD width=200&gt;",B55,"&lt;TD&gt;",C55,"&lt;TD&gt;",D55,"&lt;TD&gt;",E55,"&lt;TD&gt;",F55,"&lt;TD&gt;",G55,"&lt;TD&gt;",H55,"&lt;/TD&gt;&lt;/TR&gt;")</f>
        <v>&lt;TR&gt;&lt;TD&gt;19&lt;TD width=200&gt;Puš Jan (Tatran Hostinné)&lt;TD&gt;0:3&lt;TD&gt;XXX&lt;TD&gt;3:2&lt;TD&gt;0:3&lt;TD&gt;4&lt;TD&gt;3&lt;/TD&gt;&lt;/TR&gt;</v>
      </c>
      <c r="AP55" s="3" t="str">
        <f>CONCATENATE("&lt;TR&gt;&lt;TD&gt;",J55,"&lt;TD&gt;",K55,"&lt;/TD&gt;&lt;/TR&gt;")</f>
        <v>&lt;TR&gt;&lt;TD&gt;Kohera Michal - Fidler Jakub&lt;TD&gt;3 : 0 (7,4,8)&lt;/TD&gt;&lt;/TR&gt;</v>
      </c>
    </row>
    <row r="56" spans="1:42" ht="16.5" customHeight="1" x14ac:dyDescent="0.2">
      <c r="A56" s="86">
        <v>18</v>
      </c>
      <c r="B56" s="20" t="str">
        <f>IF($A56="","",CONCATENATE(VLOOKUP($A56,seznam!$A$2:$B$268,2)," (",VLOOKUP($A56,seznam!$A$2:$E$269,4),")"))</f>
        <v>Fidler Jakub (TJ Sokol HK)</v>
      </c>
      <c r="C56" s="21" t="str">
        <f>IF(Y58+Z58=0,"",CONCATENATE(Y58,":",Z58))</f>
        <v>0:3</v>
      </c>
      <c r="D56" s="22" t="str">
        <f>IF(Y54+Z54=0,"",CONCATENATE(Z54,":",Y54))</f>
        <v>2:3</v>
      </c>
      <c r="E56" s="22" t="s">
        <v>17</v>
      </c>
      <c r="F56" s="23" t="str">
        <f>IF(Y55+Z55=0,"",CONCATENATE(Z55,":",Y55))</f>
        <v>0:3</v>
      </c>
      <c r="G56" s="24">
        <f>IF(AF54+AF55+AE58=0,"",AF54+AF55+AE58)</f>
        <v>3</v>
      </c>
      <c r="H56" s="83">
        <v>4</v>
      </c>
      <c r="J56" s="3" t="str">
        <f t="shared" si="93"/>
        <v>Landa Matěj - Puš Jan</v>
      </c>
      <c r="K56" s="3" t="str">
        <f t="shared" si="94"/>
        <v>3 : 0 (2,8,3)</v>
      </c>
      <c r="M56" s="3" t="str">
        <f t="shared" si="95"/>
        <v>Dvouhra - Skupina H</v>
      </c>
      <c r="N56" s="3">
        <f>A54</f>
        <v>3</v>
      </c>
      <c r="O56" s="3" t="str">
        <f>IF($N56=0,"bye",VLOOKUP($N56,seznam!$A$2:$C$268,2))</f>
        <v>Landa Matěj</v>
      </c>
      <c r="P56" s="3" t="str">
        <f>IF($N56=0,"",VLOOKUP($N56,seznam!$A$2:$D$268,4))</f>
        <v>DTJ HK</v>
      </c>
      <c r="Q56" s="3">
        <f>A55</f>
        <v>19</v>
      </c>
      <c r="R56" s="3" t="str">
        <f>IF($Q56=0,"bye",VLOOKUP($Q56,seznam!$A$2:$C$268,2))</f>
        <v>Puš Jan</v>
      </c>
      <c r="S56" s="3" t="str">
        <f>IF($Q56=0,"",VLOOKUP($Q56,seznam!$A$2:$D$268,4))</f>
        <v>Tatran Hostinné</v>
      </c>
      <c r="T56" s="91" t="s">
        <v>80</v>
      </c>
      <c r="U56" s="92" t="s">
        <v>83</v>
      </c>
      <c r="V56" s="92" t="s">
        <v>81</v>
      </c>
      <c r="W56" s="92"/>
      <c r="X56" s="93"/>
      <c r="Y56" s="3">
        <f t="shared" si="96"/>
        <v>3</v>
      </c>
      <c r="Z56" s="3">
        <f t="shared" si="97"/>
        <v>0</v>
      </c>
      <c r="AA56" s="3">
        <f t="shared" si="98"/>
        <v>3</v>
      </c>
      <c r="AB56" s="3" t="str">
        <f>IF($AA56=0,"",VLOOKUP($AA56,seznam!$A$2:$C$268,2))</f>
        <v>Landa Matěj</v>
      </c>
      <c r="AC56" s="3" t="str">
        <f t="shared" si="99"/>
        <v>3:0 (2,8,3)</v>
      </c>
      <c r="AD56" s="3" t="str">
        <f t="shared" si="100"/>
        <v>3:0 (2,8,3)</v>
      </c>
      <c r="AE56" s="3">
        <f t="shared" si="101"/>
        <v>2</v>
      </c>
      <c r="AF56" s="3">
        <f t="shared" si="102"/>
        <v>1</v>
      </c>
      <c r="AH56" s="3">
        <f t="shared" si="103"/>
        <v>1</v>
      </c>
      <c r="AI56" s="3">
        <f t="shared" si="104"/>
        <v>1</v>
      </c>
      <c r="AJ56" s="3">
        <f t="shared" si="105"/>
        <v>1</v>
      </c>
      <c r="AK56" s="3">
        <f t="shared" si="106"/>
        <v>0</v>
      </c>
      <c r="AL56" s="3">
        <f t="shared" si="107"/>
        <v>0</v>
      </c>
      <c r="AN56" s="3" t="str">
        <f>CONCATENATE(AP53,AP54,AP55,AP56,AP57,AP58,)</f>
        <v>&lt;TR&gt;&lt;TD width=250&gt;Landa Matěj - Kohera Michal&lt;TD&gt;3 : 1 (8,9,-6,7)&lt;/TD&gt;&lt;/TR&gt;&lt;TR&gt;&lt;TD&gt;Puš Jan - Fidler Jakub&lt;TD&gt;3 : 2 (7,-9,-9,8,14)&lt;/TD&gt;&lt;/TR&gt;&lt;TR&gt;&lt;TD&gt;Kohera Michal - Fidler Jakub&lt;TD&gt;3 : 0 (7,4,8)&lt;/TD&gt;&lt;/TR&gt;&lt;TR&gt;&lt;TD&gt;Landa Matěj - Puš Jan&lt;TD&gt;3 : 0 (2,8,3)&lt;/TD&gt;&lt;/TR&gt;&lt;TR&gt;&lt;TD&gt;Puš Jan - Kohera Michal&lt;TD&gt;0 : 3 (-9,-5,-7)&lt;/TD&gt;&lt;/TR&gt;&lt;TR&gt;&lt;TD&gt;Fidler Jakub - Landa Matěj&lt;TD&gt;0 : 3 (-7,-4,-8)&lt;/TD&gt;&lt;/TR&gt;</v>
      </c>
      <c r="AO56" s="3" t="str">
        <f>CONCATENATE("&lt;TR&gt;&lt;TD&gt;",A56,"&lt;TD width=200&gt;",B56,"&lt;TD&gt;",C56,"&lt;TD&gt;",D56,"&lt;TD&gt;",E56,"&lt;TD&gt;",F56,"&lt;TD&gt;",G56,"&lt;TD&gt;",H56,"&lt;/TD&gt;&lt;/TR&gt;")</f>
        <v>&lt;TR&gt;&lt;TD&gt;18&lt;TD width=200&gt;Fidler Jakub (TJ Sokol HK)&lt;TD&gt;0:3&lt;TD&gt;2:3&lt;TD&gt;XXX&lt;TD&gt;0:3&lt;TD&gt;3&lt;TD&gt;4&lt;/TD&gt;&lt;/TR&gt;</v>
      </c>
      <c r="AP56" s="3" t="str">
        <f>CONCATENATE("&lt;TR&gt;&lt;TD&gt;",J56,"&lt;TD&gt;",K56,"&lt;/TD&gt;&lt;/TR&gt;")</f>
        <v>&lt;TR&gt;&lt;TD&gt;Landa Matěj - Puš Jan&lt;TD&gt;3 : 0 (2,8,3)&lt;/TD&gt;&lt;/TR&gt;</v>
      </c>
    </row>
    <row r="57" spans="1:42" ht="16.5" customHeight="1" thickBot="1" x14ac:dyDescent="0.25">
      <c r="A57" s="87">
        <v>42</v>
      </c>
      <c r="B57" s="25" t="str">
        <f>IF($A57="","",CONCATENATE(VLOOKUP($A57,seznam!$A$2:$B$268,2)," (",VLOOKUP($A57,seznam!$A$2:$E$269,4),")"))</f>
        <v>Kohera Michal (Tesla Pardubice)</v>
      </c>
      <c r="C57" s="26" t="str">
        <f>IF(Y53+Z53=0,"",CONCATENATE(Z53,":",Y53))</f>
        <v>1:3</v>
      </c>
      <c r="D57" s="27" t="str">
        <f>IF(Y57+Z57=0,"",CONCATENATE(Z57,":",Y57))</f>
        <v>3:0</v>
      </c>
      <c r="E57" s="27" t="str">
        <f>IF(Y55+Z55=0,"",CONCATENATE(Y55,":",Z55))</f>
        <v>3:0</v>
      </c>
      <c r="F57" s="28" t="s">
        <v>17</v>
      </c>
      <c r="G57" s="29">
        <f>IF(AF53+AE55+AF57=0,"",AF53+AE55+AF57)</f>
        <v>5</v>
      </c>
      <c r="H57" s="84">
        <v>2</v>
      </c>
      <c r="J57" s="3" t="str">
        <f t="shared" si="93"/>
        <v>Puš Jan - Kohera Michal</v>
      </c>
      <c r="K57" s="3" t="str">
        <f t="shared" si="94"/>
        <v>0 : 3 (-9,-5,-7)</v>
      </c>
      <c r="M57" s="3" t="str">
        <f t="shared" si="95"/>
        <v>Dvouhra - Skupina H</v>
      </c>
      <c r="N57" s="3">
        <f>A55</f>
        <v>19</v>
      </c>
      <c r="O57" s="3" t="str">
        <f>IF($N57=0,"bye",VLOOKUP($N57,seznam!$A$2:$C$268,2))</f>
        <v>Puš Jan</v>
      </c>
      <c r="P57" s="3" t="str">
        <f>IF($N57=0,"",VLOOKUP($N57,seznam!$A$2:$D$268,4))</f>
        <v>Tatran Hostinné</v>
      </c>
      <c r="Q57" s="3">
        <f>A57</f>
        <v>42</v>
      </c>
      <c r="R57" s="3" t="str">
        <f>IF($Q57=0,"bye",VLOOKUP($Q57,seznam!$A$2:$C$268,2))</f>
        <v>Kohera Michal</v>
      </c>
      <c r="S57" s="3" t="str">
        <f>IF($Q57=0,"",VLOOKUP($Q57,seznam!$A$2:$D$268,4))</f>
        <v>Tesla Pardubice</v>
      </c>
      <c r="T57" s="91" t="s">
        <v>100</v>
      </c>
      <c r="U57" s="92" t="s">
        <v>85</v>
      </c>
      <c r="V57" s="92" t="s">
        <v>86</v>
      </c>
      <c r="W57" s="92"/>
      <c r="X57" s="93"/>
      <c r="Y57" s="3">
        <f t="shared" si="96"/>
        <v>0</v>
      </c>
      <c r="Z57" s="3">
        <f t="shared" si="97"/>
        <v>3</v>
      </c>
      <c r="AA57" s="3">
        <f t="shared" si="98"/>
        <v>42</v>
      </c>
      <c r="AB57" s="3" t="str">
        <f>IF($AA57=0,"",VLOOKUP($AA57,seznam!$A$2:$C$268,2))</f>
        <v>Kohera Michal</v>
      </c>
      <c r="AC57" s="3" t="str">
        <f t="shared" si="99"/>
        <v>3:0 (9,5,7)</v>
      </c>
      <c r="AD57" s="3" t="str">
        <f t="shared" si="100"/>
        <v>3:0 (9,5,7)</v>
      </c>
      <c r="AE57" s="3">
        <f t="shared" si="101"/>
        <v>1</v>
      </c>
      <c r="AF57" s="3">
        <f t="shared" si="102"/>
        <v>2</v>
      </c>
      <c r="AH57" s="3">
        <f t="shared" si="103"/>
        <v>-1</v>
      </c>
      <c r="AI57" s="3">
        <f t="shared" si="104"/>
        <v>-1</v>
      </c>
      <c r="AJ57" s="3">
        <f t="shared" si="105"/>
        <v>-1</v>
      </c>
      <c r="AK57" s="3">
        <f t="shared" si="106"/>
        <v>0</v>
      </c>
      <c r="AL57" s="3">
        <f t="shared" si="107"/>
        <v>0</v>
      </c>
      <c r="AN57" s="3" t="str">
        <f>CONCATENATE("&lt;/Table&gt;&lt;/TD&gt;&lt;/TR&gt;&lt;/Table&gt;&lt;P&gt;")</f>
        <v>&lt;/Table&gt;&lt;/TD&gt;&lt;/TR&gt;&lt;/Table&gt;&lt;P&gt;</v>
      </c>
      <c r="AO57" s="3" t="str">
        <f>CONCATENATE("&lt;TR&gt;&lt;TD&gt;",A57,"&lt;TD width=200&gt;",B57,"&lt;TD&gt;",C57,"&lt;TD&gt;",D57,"&lt;TD&gt;",E57,"&lt;TD&gt;",F57,"&lt;TD&gt;",G57,"&lt;TD&gt;",H57,"&lt;/TD&gt;&lt;/TR&gt;")</f>
        <v>&lt;TR&gt;&lt;TD&gt;42&lt;TD width=200&gt;Kohera Michal (Tesla Pardubice)&lt;TD&gt;1:3&lt;TD&gt;3:0&lt;TD&gt;3:0&lt;TD&gt;XXX&lt;TD&gt;5&lt;TD&gt;2&lt;/TD&gt;&lt;/TR&gt;</v>
      </c>
      <c r="AP57" s="3" t="str">
        <f>CONCATENATE("&lt;TR&gt;&lt;TD&gt;",J57,"&lt;TD&gt;",K57,"&lt;/TD&gt;&lt;/TR&gt;")</f>
        <v>&lt;TR&gt;&lt;TD&gt;Puš Jan - Kohera Michal&lt;TD&gt;0 : 3 (-9,-5,-7)&lt;/TD&gt;&lt;/TR&gt;</v>
      </c>
    </row>
    <row r="58" spans="1:42" ht="16.5" customHeight="1" thickTop="1" thickBot="1" x14ac:dyDescent="0.25">
      <c r="J58" s="3" t="str">
        <f t="shared" si="93"/>
        <v>Fidler Jakub - Landa Matěj</v>
      </c>
      <c r="K58" s="3" t="str">
        <f t="shared" si="94"/>
        <v>0 : 3 (-7,-4,-8)</v>
      </c>
      <c r="M58" s="3" t="str">
        <f t="shared" si="95"/>
        <v>Dvouhra - Skupina H</v>
      </c>
      <c r="N58" s="3">
        <f>A56</f>
        <v>18</v>
      </c>
      <c r="O58" s="3" t="str">
        <f>IF($N58=0,"bye",VLOOKUP($N58,seznam!$A$2:$C$268,2))</f>
        <v>Fidler Jakub</v>
      </c>
      <c r="P58" s="3" t="str">
        <f>IF($N58=0,"",VLOOKUP($N58,seznam!$A$2:$D$268,4))</f>
        <v>TJ Sokol HK</v>
      </c>
      <c r="Q58" s="3">
        <f>A54</f>
        <v>3</v>
      </c>
      <c r="R58" s="3" t="str">
        <f>IF($Q58=0,"bye",VLOOKUP($Q58,seznam!$A$2:$C$268,2))</f>
        <v>Landa Matěj</v>
      </c>
      <c r="S58" s="3" t="str">
        <f>IF($Q58=0,"",VLOOKUP($Q58,seznam!$A$2:$D$268,4))</f>
        <v>DTJ HK</v>
      </c>
      <c r="T58" s="94" t="s">
        <v>86</v>
      </c>
      <c r="U58" s="95" t="s">
        <v>84</v>
      </c>
      <c r="V58" s="95" t="s">
        <v>102</v>
      </c>
      <c r="W58" s="95"/>
      <c r="X58" s="96"/>
      <c r="Y58" s="3">
        <f t="shared" si="96"/>
        <v>0</v>
      </c>
      <c r="Z58" s="3">
        <f t="shared" si="97"/>
        <v>3</v>
      </c>
      <c r="AA58" s="3">
        <f t="shared" si="98"/>
        <v>3</v>
      </c>
      <c r="AB58" s="3" t="str">
        <f>IF($AA58=0,"",VLOOKUP($AA58,seznam!$A$2:$C$268,2))</f>
        <v>Landa Matěj</v>
      </c>
      <c r="AC58" s="3" t="str">
        <f t="shared" si="99"/>
        <v>3:0 (7,4,8)</v>
      </c>
      <c r="AD58" s="3" t="str">
        <f t="shared" si="100"/>
        <v>3:0 (7,4,8)</v>
      </c>
      <c r="AE58" s="3">
        <f t="shared" si="101"/>
        <v>1</v>
      </c>
      <c r="AF58" s="3">
        <f t="shared" si="102"/>
        <v>2</v>
      </c>
      <c r="AH58" s="3">
        <f t="shared" si="103"/>
        <v>-1</v>
      </c>
      <c r="AI58" s="3">
        <f t="shared" si="104"/>
        <v>-1</v>
      </c>
      <c r="AJ58" s="3">
        <f t="shared" si="105"/>
        <v>-1</v>
      </c>
      <c r="AK58" s="3">
        <f t="shared" si="106"/>
        <v>0</v>
      </c>
      <c r="AL58" s="3">
        <f t="shared" si="107"/>
        <v>0</v>
      </c>
      <c r="AP58" s="3" t="str">
        <f>CONCATENATE("&lt;TR&gt;&lt;TD&gt;",J58,"&lt;TD&gt;",K58,"&lt;/TD&gt;&lt;/TR&gt;")</f>
        <v>&lt;TR&gt;&lt;TD&gt;Fidler Jakub - Landa Matěj&lt;TD&gt;0 : 3 (-7,-4,-8)&lt;/TD&gt;&lt;/TR&gt;</v>
      </c>
    </row>
    <row r="59" spans="1:42" ht="15" customHeight="1" thickTop="1" x14ac:dyDescent="0.2"/>
    <row r="60" spans="1:42" ht="15" customHeight="1" thickBot="1" x14ac:dyDescent="0.25">
      <c r="M60" s="7" t="str">
        <f>B61</f>
        <v>Skupina  CH</v>
      </c>
      <c r="N60" s="7" t="s">
        <v>3</v>
      </c>
      <c r="O60" s="7" t="s">
        <v>29</v>
      </c>
      <c r="P60" s="7" t="s">
        <v>4</v>
      </c>
      <c r="Q60" s="7" t="s">
        <v>3</v>
      </c>
      <c r="R60" s="7" t="s">
        <v>30</v>
      </c>
      <c r="S60" s="7" t="s">
        <v>4</v>
      </c>
      <c r="T60" s="8" t="s">
        <v>5</v>
      </c>
      <c r="U60" s="8" t="s">
        <v>6</v>
      </c>
      <c r="V60" s="8" t="s">
        <v>7</v>
      </c>
      <c r="W60" s="8" t="s">
        <v>8</v>
      </c>
      <c r="X60" s="8" t="s">
        <v>9</v>
      </c>
      <c r="Y60" s="7" t="s">
        <v>10</v>
      </c>
      <c r="Z60" s="7" t="s">
        <v>11</v>
      </c>
      <c r="AA60" s="7" t="s">
        <v>12</v>
      </c>
      <c r="AN60" s="3" t="s">
        <v>13</v>
      </c>
    </row>
    <row r="61" spans="1:42" ht="15" customHeight="1" thickTop="1" thickBot="1" x14ac:dyDescent="0.25">
      <c r="A61" s="9">
        <v>9</v>
      </c>
      <c r="B61" s="10" t="s">
        <v>77</v>
      </c>
      <c r="C61" s="11">
        <v>1</v>
      </c>
      <c r="D61" s="12">
        <v>2</v>
      </c>
      <c r="E61" s="12">
        <v>3</v>
      </c>
      <c r="F61" s="13">
        <v>4</v>
      </c>
      <c r="G61" s="14" t="s">
        <v>15</v>
      </c>
      <c r="H61" s="13" t="s">
        <v>16</v>
      </c>
      <c r="J61" s="3" t="str">
        <f t="shared" ref="J61:J66" si="108">CONCATENATE(O61," - ",R61)</f>
        <v>Skákal Daniel - Vejroch Jiří</v>
      </c>
      <c r="K61" s="3" t="str">
        <f t="shared" ref="K61:K66" si="109">IF(SUM(Y61:Z61)=0,AD61,CONCATENATE(Y61," : ",Z61," (",T61,",",U61,",",V61,IF(Y61+Z61&gt;3,",",""),W61,IF(Y61+Z61&gt;4,",",""),X61,")"))</f>
        <v>3 : 0 (9,5,1)</v>
      </c>
      <c r="M61" s="3" t="str">
        <f t="shared" ref="M61:M66" si="110">CONCATENATE("Dvouhra - Skupina H")</f>
        <v>Dvouhra - Skupina H</v>
      </c>
      <c r="N61" s="3">
        <f>A62</f>
        <v>1</v>
      </c>
      <c r="O61" s="3" t="str">
        <f>IF($N61=0,"bye",VLOOKUP($N61,seznam!$A$2:$C$268,2))</f>
        <v>Skákal Daniel</v>
      </c>
      <c r="P61" s="3" t="str">
        <f>IF($N61=0,"",VLOOKUP($N61,seznam!$A$2:$D$268,4))</f>
        <v>DTJ HK</v>
      </c>
      <c r="Q61" s="3">
        <f>A65</f>
        <v>33</v>
      </c>
      <c r="R61" s="3" t="str">
        <f>IF($Q61=0,"bye",VLOOKUP($Q61,seznam!$A$2:$C$268,2))</f>
        <v>Vejroch Jiří</v>
      </c>
      <c r="S61" s="3" t="str">
        <f>IF($Q61=0,"",VLOOKUP($Q61,seznam!$A$2:$D$268,4))</f>
        <v>Jiskra Jaroměř</v>
      </c>
      <c r="T61" s="88" t="s">
        <v>104</v>
      </c>
      <c r="U61" s="89" t="s">
        <v>88</v>
      </c>
      <c r="V61" s="89" t="s">
        <v>101</v>
      </c>
      <c r="W61" s="89"/>
      <c r="X61" s="90"/>
      <c r="Y61" s="3">
        <f t="shared" ref="Y61:Y66" si="111">COUNTIF(AH61:AL61,"&gt;0")</f>
        <v>3</v>
      </c>
      <c r="Z61" s="3">
        <f t="shared" ref="Z61:Z66" si="112">COUNTIF(AH61:AL61,"&lt;0")</f>
        <v>0</v>
      </c>
      <c r="AA61" s="3">
        <f t="shared" ref="AA61:AA66" si="113">IF(Y61=Z61,0,IF(Y61&gt;Z61,N61,Q61))</f>
        <v>1</v>
      </c>
      <c r="AB61" s="3" t="str">
        <f>IF($AA61=0,"",VLOOKUP($AA61,seznam!$A$2:$C$268,2))</f>
        <v>Skákal Daniel</v>
      </c>
      <c r="AC61" s="3" t="str">
        <f t="shared" ref="AC61:AC66" si="114">IF(Y61=Z61,"",IF(Y61&gt;Z61,CONCATENATE(Y61,":",Z61," (",T61,",",U61,",",V61,IF(SUM(Y61:Z61)&gt;3,",",""),W61,IF(SUM(Y61:Z61)&gt;4,",",""),X61,")"),CONCATENATE(Z61,":",Y61," (",-T61,",",-U61,",",-V61,IF(SUM(Y61:Z61)&gt;3,CONCATENATE(",",-W61),""),IF(SUM(Y61:Z61)&gt;4,CONCATENATE(",",-X61),""),")")))</f>
        <v>3:0 (9,5,1)</v>
      </c>
      <c r="AD61" s="3" t="str">
        <f t="shared" ref="AD61:AD66" si="115">IF(SUM(Y61:Z61)=0,"",AC61)</f>
        <v>3:0 (9,5,1)</v>
      </c>
      <c r="AE61" s="3">
        <f t="shared" ref="AE61:AE66" si="116">IF(T61="",0,IF(Y61&gt;Z61,2,1))</f>
        <v>2</v>
      </c>
      <c r="AF61" s="3">
        <f t="shared" ref="AF61:AF66" si="117">IF(T61="",0,IF(Z61&gt;Y61,2,1))</f>
        <v>1</v>
      </c>
      <c r="AH61" s="3">
        <f t="shared" ref="AH61:AH66" si="118">IF(T61="",0,IF(MID(T61,1,1)="-",-1,1))</f>
        <v>1</v>
      </c>
      <c r="AI61" s="3">
        <f t="shared" ref="AI61:AI66" si="119">IF(U61="",0,IF(MID(U61,1,1)="-",-1,1))</f>
        <v>1</v>
      </c>
      <c r="AJ61" s="3">
        <f t="shared" ref="AJ61:AJ66" si="120">IF(V61="",0,IF(MID(V61,1,1)="-",-1,1))</f>
        <v>1</v>
      </c>
      <c r="AK61" s="3">
        <f t="shared" ref="AK61:AK66" si="121">IF(W61="",0,IF(MID(W61,1,1)="-",-1,1))</f>
        <v>0</v>
      </c>
      <c r="AL61" s="3">
        <f t="shared" ref="AL61:AL66" si="122">IF(X61="",0,IF(MID(X61,1,1)="-",-1,1))</f>
        <v>0</v>
      </c>
      <c r="AN61" s="3" t="str">
        <f>CONCATENATE("&lt;Table border=1 cellpading=0 cellspacing=0 width=480&gt;&lt;TR&gt;&lt;TH colspan=2&gt;",B61,"&lt;TH&gt;1&lt;TH&gt;2&lt;TH&gt;3&lt;TH&gt;4&lt;TH&gt;Body&lt;TH&gt;Pořadí&lt;/TH&gt;&lt;/TR&gt;")</f>
        <v>&lt;Table border=1 cellpading=0 cellspacing=0 width=480&gt;&lt;TR&gt;&lt;TH colspan=2&gt;Skupina  CH&lt;TH&gt;1&lt;TH&gt;2&lt;TH&gt;3&lt;TH&gt;4&lt;TH&gt;Body&lt;TH&gt;Pořadí&lt;/TH&gt;&lt;/TR&gt;</v>
      </c>
      <c r="AP61" s="3" t="str">
        <f>CONCATENATE("&lt;TR&gt;&lt;TD width=250&gt;",J61,"&lt;TD&gt;",K61,"&lt;/TD&gt;&lt;/TR&gt;")</f>
        <v>&lt;TR&gt;&lt;TD width=250&gt;Skákal Daniel - Vejroch Jiří&lt;TD&gt;3 : 0 (9,5,1)&lt;/TD&gt;&lt;/TR&gt;</v>
      </c>
    </row>
    <row r="62" spans="1:42" ht="15" customHeight="1" thickTop="1" x14ac:dyDescent="0.2">
      <c r="A62" s="85">
        <v>1</v>
      </c>
      <c r="B62" s="15" t="str">
        <f>IF($A62="","",CONCATENATE(VLOOKUP($A62,seznam!$A$2:$B$268,2)," (",VLOOKUP($A62,seznam!$A$2:$E$269,4),")"))</f>
        <v>Skákal Daniel (DTJ HK)</v>
      </c>
      <c r="C62" s="16" t="s">
        <v>17</v>
      </c>
      <c r="D62" s="17" t="str">
        <f>IF(Y64+Z64=0,"",CONCATENATE(Y64,":",Z64))</f>
        <v>3:0</v>
      </c>
      <c r="E62" s="17" t="str">
        <f>IF(Y66+Z66=0,"",CONCATENATE(Z66,":",Y66))</f>
        <v>0:3</v>
      </c>
      <c r="F62" s="18" t="str">
        <f>IF(Y61+Z61=0,"",CONCATENATE(Y61,":",Z61))</f>
        <v>3:0</v>
      </c>
      <c r="G62" s="19">
        <f>IF(AE61+AE64+AF66=0,"",AE61+AE64+AF66)</f>
        <v>5</v>
      </c>
      <c r="H62" s="82">
        <v>2</v>
      </c>
      <c r="J62" s="3" t="str">
        <f t="shared" si="108"/>
        <v>Dostál Martin - Michek Tomáš</v>
      </c>
      <c r="K62" s="3" t="str">
        <f t="shared" si="109"/>
        <v>1 : 3 (-11,11,-3,-7)</v>
      </c>
      <c r="M62" s="3" t="str">
        <f t="shared" si="110"/>
        <v>Dvouhra - Skupina H</v>
      </c>
      <c r="N62" s="3">
        <f>A63</f>
        <v>20</v>
      </c>
      <c r="O62" s="3" t="str">
        <f>IF($N62=0,"bye",VLOOKUP($N62,seznam!$A$2:$C$268,2))</f>
        <v>Dostál Martin</v>
      </c>
      <c r="P62" s="3" t="str">
        <f>IF($N62=0,"",VLOOKUP($N62,seznam!$A$2:$D$268,4))</f>
        <v>Tatran Hostinné</v>
      </c>
      <c r="Q62" s="3">
        <f>A64</f>
        <v>8</v>
      </c>
      <c r="R62" s="3" t="str">
        <f>IF($Q62=0,"bye",VLOOKUP($Q62,seznam!$A$2:$C$268,2))</f>
        <v>Michek Tomáš</v>
      </c>
      <c r="S62" s="3" t="str">
        <f>IF($Q62=0,"",VLOOKUP($Q62,seznam!$A$2:$D$268,4))</f>
        <v>Chrudim</v>
      </c>
      <c r="T62" s="91" t="s">
        <v>99</v>
      </c>
      <c r="U62" s="92" t="s">
        <v>105</v>
      </c>
      <c r="V62" s="92" t="s">
        <v>97</v>
      </c>
      <c r="W62" s="92" t="s">
        <v>86</v>
      </c>
      <c r="X62" s="93"/>
      <c r="Y62" s="3">
        <f t="shared" si="111"/>
        <v>1</v>
      </c>
      <c r="Z62" s="3">
        <f t="shared" si="112"/>
        <v>3</v>
      </c>
      <c r="AA62" s="3">
        <f t="shared" si="113"/>
        <v>8</v>
      </c>
      <c r="AB62" s="3" t="str">
        <f>IF($AA62=0,"",VLOOKUP($AA62,seznam!$A$2:$C$268,2))</f>
        <v>Michek Tomáš</v>
      </c>
      <c r="AC62" s="3" t="str">
        <f t="shared" si="114"/>
        <v>3:1 (11,-11,3,7)</v>
      </c>
      <c r="AD62" s="3" t="str">
        <f t="shared" si="115"/>
        <v>3:1 (11,-11,3,7)</v>
      </c>
      <c r="AE62" s="3">
        <f t="shared" si="116"/>
        <v>1</v>
      </c>
      <c r="AF62" s="3">
        <f t="shared" si="117"/>
        <v>2</v>
      </c>
      <c r="AH62" s="3">
        <f t="shared" si="118"/>
        <v>-1</v>
      </c>
      <c r="AI62" s="3">
        <f t="shared" si="119"/>
        <v>1</v>
      </c>
      <c r="AJ62" s="3">
        <f t="shared" si="120"/>
        <v>-1</v>
      </c>
      <c r="AK62" s="3">
        <f t="shared" si="121"/>
        <v>-1</v>
      </c>
      <c r="AL62" s="3">
        <f t="shared" si="122"/>
        <v>0</v>
      </c>
      <c r="AN62" s="3" t="str">
        <f>CONCATENATE(AO62,AO63,AO64,AO65,)</f>
        <v>&lt;TR&gt;&lt;TD&gt;1&lt;TD width=200&gt;Skákal Daniel (DTJ HK)&lt;TD&gt;XXX&lt;TD&gt;3:0&lt;TD&gt;0:3&lt;TD&gt;3:0&lt;TD&gt;5&lt;TD&gt;2&lt;/TD&gt;&lt;/TR&gt;&lt;TR&gt;&lt;TD&gt;20&lt;TD width=200&gt;Dostál Martin (Tatran Hostinné)&lt;TD&gt;0:3&lt;TD&gt;XXX&lt;TD&gt;1:3&lt;TD&gt;0:3&lt;TD&gt;3&lt;TD&gt;4&lt;/TD&gt;&lt;/TR&gt;&lt;TR&gt;&lt;TD&gt;8&lt;TD width=200&gt;Michek Tomáš (Chrudim)&lt;TD&gt;3:0&lt;TD&gt;3:1&lt;TD&gt;XXX&lt;TD&gt;3:0&lt;TD&gt;6&lt;TD&gt;1&lt;/TD&gt;&lt;/TR&gt;&lt;TR&gt;&lt;TD&gt;33&lt;TD width=200&gt;Vejroch Jiří (Jiskra Jaroměř)&lt;TD&gt;0:3&lt;TD&gt;3:0&lt;TD&gt;0:3&lt;TD&gt;XXX&lt;TD&gt;4&lt;TD&gt;3&lt;/TD&gt;&lt;/TR&gt;</v>
      </c>
      <c r="AO62" s="3" t="str">
        <f>CONCATENATE("&lt;TR&gt;&lt;TD&gt;",A62,"&lt;TD width=200&gt;",B62,"&lt;TD&gt;",C62,"&lt;TD&gt;",D62,"&lt;TD&gt;",E62,"&lt;TD&gt;",F62,"&lt;TD&gt;",G62,"&lt;TD&gt;",H62,"&lt;/TD&gt;&lt;/TR&gt;")</f>
        <v>&lt;TR&gt;&lt;TD&gt;1&lt;TD width=200&gt;Skákal Daniel (DTJ HK)&lt;TD&gt;XXX&lt;TD&gt;3:0&lt;TD&gt;0:3&lt;TD&gt;3:0&lt;TD&gt;5&lt;TD&gt;2&lt;/TD&gt;&lt;/TR&gt;</v>
      </c>
      <c r="AP62" s="3" t="str">
        <f>CONCATENATE("&lt;TR&gt;&lt;TD&gt;",J62,"&lt;TD&gt;",K62,"&lt;/TD&gt;&lt;/TR&gt;")</f>
        <v>&lt;TR&gt;&lt;TD&gt;Dostál Martin - Michek Tomáš&lt;TD&gt;1 : 3 (-11,11,-3,-7)&lt;/TD&gt;&lt;/TR&gt;</v>
      </c>
    </row>
    <row r="63" spans="1:42" ht="15" customHeight="1" x14ac:dyDescent="0.2">
      <c r="A63" s="86">
        <v>20</v>
      </c>
      <c r="B63" s="20" t="str">
        <f>IF($A63="","",CONCATENATE(VLOOKUP($A63,seznam!$A$2:$B$268,2)," (",VLOOKUP($A63,seznam!$A$2:$E$269,4),")"))</f>
        <v>Dostál Martin (Tatran Hostinné)</v>
      </c>
      <c r="C63" s="21" t="str">
        <f>IF(Y64+Z64=0,"",CONCATENATE(Z64,":",Y64))</f>
        <v>0:3</v>
      </c>
      <c r="D63" s="22" t="s">
        <v>17</v>
      </c>
      <c r="E63" s="22" t="str">
        <f>IF(Y62+Z62=0,"",CONCATENATE(Y62,":",Z62))</f>
        <v>1:3</v>
      </c>
      <c r="F63" s="23" t="str">
        <f>IF(Y65+Z65=0,"",CONCATENATE(Y65,":",Z65))</f>
        <v>0:3</v>
      </c>
      <c r="G63" s="24">
        <f>IF(AE62+AF64+AE65=0,"",AE62+AF64+AE65)</f>
        <v>3</v>
      </c>
      <c r="H63" s="83">
        <v>4</v>
      </c>
      <c r="J63" s="3" t="str">
        <f t="shared" si="108"/>
        <v>Vejroch Jiří - Michek Tomáš</v>
      </c>
      <c r="K63" s="3" t="str">
        <f t="shared" si="109"/>
        <v>0 : 3 (-8,-8,-7)</v>
      </c>
      <c r="M63" s="3" t="str">
        <f t="shared" si="110"/>
        <v>Dvouhra - Skupina H</v>
      </c>
      <c r="N63" s="3">
        <f>A65</f>
        <v>33</v>
      </c>
      <c r="O63" s="3" t="str">
        <f>IF($N63=0,"bye",VLOOKUP($N63,seznam!$A$2:$C$268,2))</f>
        <v>Vejroch Jiří</v>
      </c>
      <c r="P63" s="3" t="str">
        <f>IF($N63=0,"",VLOOKUP($N63,seznam!$A$2:$D$268,4))</f>
        <v>Jiskra Jaroměř</v>
      </c>
      <c r="Q63" s="3">
        <f>A64</f>
        <v>8</v>
      </c>
      <c r="R63" s="3" t="str">
        <f>IF($Q63=0,"bye",VLOOKUP($Q63,seznam!$A$2:$C$268,2))</f>
        <v>Michek Tomáš</v>
      </c>
      <c r="S63" s="3" t="str">
        <f>IF($Q63=0,"",VLOOKUP($Q63,seznam!$A$2:$D$268,4))</f>
        <v>Chrudim</v>
      </c>
      <c r="T63" s="91" t="s">
        <v>102</v>
      </c>
      <c r="U63" s="92" t="s">
        <v>102</v>
      </c>
      <c r="V63" s="92" t="s">
        <v>86</v>
      </c>
      <c r="W63" s="92"/>
      <c r="X63" s="93"/>
      <c r="Y63" s="3">
        <f t="shared" si="111"/>
        <v>0</v>
      </c>
      <c r="Z63" s="3">
        <f t="shared" si="112"/>
        <v>3</v>
      </c>
      <c r="AA63" s="3">
        <f t="shared" si="113"/>
        <v>8</v>
      </c>
      <c r="AB63" s="3" t="str">
        <f>IF($AA63=0,"",VLOOKUP($AA63,seznam!$A$2:$C$268,2))</f>
        <v>Michek Tomáš</v>
      </c>
      <c r="AC63" s="3" t="str">
        <f t="shared" si="114"/>
        <v>3:0 (8,8,7)</v>
      </c>
      <c r="AD63" s="3" t="str">
        <f t="shared" si="115"/>
        <v>3:0 (8,8,7)</v>
      </c>
      <c r="AE63" s="3">
        <f t="shared" si="116"/>
        <v>1</v>
      </c>
      <c r="AF63" s="3">
        <f t="shared" si="117"/>
        <v>2</v>
      </c>
      <c r="AH63" s="3">
        <f t="shared" si="118"/>
        <v>-1</v>
      </c>
      <c r="AI63" s="3">
        <f t="shared" si="119"/>
        <v>-1</v>
      </c>
      <c r="AJ63" s="3">
        <f t="shared" si="120"/>
        <v>-1</v>
      </c>
      <c r="AK63" s="3">
        <f t="shared" si="121"/>
        <v>0</v>
      </c>
      <c r="AL63" s="3">
        <f t="shared" si="122"/>
        <v>0</v>
      </c>
      <c r="AN63" s="3" t="str">
        <f>CONCATENATE("&lt;/Table&gt;&lt;TD width=420&gt;&lt;Table&gt;")</f>
        <v>&lt;/Table&gt;&lt;TD width=420&gt;&lt;Table&gt;</v>
      </c>
      <c r="AO63" s="3" t="str">
        <f>CONCATENATE("&lt;TR&gt;&lt;TD&gt;",A63,"&lt;TD width=200&gt;",B63,"&lt;TD&gt;",C63,"&lt;TD&gt;",D63,"&lt;TD&gt;",E63,"&lt;TD&gt;",F63,"&lt;TD&gt;",G63,"&lt;TD&gt;",H63,"&lt;/TD&gt;&lt;/TR&gt;")</f>
        <v>&lt;TR&gt;&lt;TD&gt;20&lt;TD width=200&gt;Dostál Martin (Tatran Hostinné)&lt;TD&gt;0:3&lt;TD&gt;XXX&lt;TD&gt;1:3&lt;TD&gt;0:3&lt;TD&gt;3&lt;TD&gt;4&lt;/TD&gt;&lt;/TR&gt;</v>
      </c>
      <c r="AP63" s="3" t="str">
        <f>CONCATENATE("&lt;TR&gt;&lt;TD&gt;",J63,"&lt;TD&gt;",K63,"&lt;/TD&gt;&lt;/TR&gt;")</f>
        <v>&lt;TR&gt;&lt;TD&gt;Vejroch Jiří - Michek Tomáš&lt;TD&gt;0 : 3 (-8,-8,-7)&lt;/TD&gt;&lt;/TR&gt;</v>
      </c>
    </row>
    <row r="64" spans="1:42" ht="15" customHeight="1" x14ac:dyDescent="0.2">
      <c r="A64" s="86">
        <v>8</v>
      </c>
      <c r="B64" s="20" t="str">
        <f>IF($A64="","",CONCATENATE(VLOOKUP($A64,seznam!$A$2:$B$268,2)," (",VLOOKUP($A64,seznam!$A$2:$E$269,4),")"))</f>
        <v>Michek Tomáš (Chrudim)</v>
      </c>
      <c r="C64" s="21" t="str">
        <f>IF(Y66+Z66=0,"",CONCATENATE(Y66,":",Z66))</f>
        <v>3:0</v>
      </c>
      <c r="D64" s="22" t="str">
        <f>IF(Y62+Z62=0,"",CONCATENATE(Z62,":",Y62))</f>
        <v>3:1</v>
      </c>
      <c r="E64" s="22" t="s">
        <v>17</v>
      </c>
      <c r="F64" s="23" t="str">
        <f>IF(Y63+Z63=0,"",CONCATENATE(Z63,":",Y63))</f>
        <v>3:0</v>
      </c>
      <c r="G64" s="24">
        <f>IF(AF62+AF63+AE66=0,"",AF62+AF63+AE66)</f>
        <v>6</v>
      </c>
      <c r="H64" s="83">
        <v>1</v>
      </c>
      <c r="J64" s="3" t="str">
        <f t="shared" si="108"/>
        <v>Skákal Daniel - Dostál Martin</v>
      </c>
      <c r="K64" s="3" t="str">
        <f t="shared" si="109"/>
        <v>3 : 0 (3,5,7)</v>
      </c>
      <c r="M64" s="3" t="str">
        <f t="shared" si="110"/>
        <v>Dvouhra - Skupina H</v>
      </c>
      <c r="N64" s="3">
        <f>A62</f>
        <v>1</v>
      </c>
      <c r="O64" s="3" t="str">
        <f>IF($N64=0,"bye",VLOOKUP($N64,seznam!$A$2:$C$268,2))</f>
        <v>Skákal Daniel</v>
      </c>
      <c r="P64" s="3" t="str">
        <f>IF($N64=0,"",VLOOKUP($N64,seznam!$A$2:$D$268,4))</f>
        <v>DTJ HK</v>
      </c>
      <c r="Q64" s="3">
        <f>A63</f>
        <v>20</v>
      </c>
      <c r="R64" s="3" t="str">
        <f>IF($Q64=0,"bye",VLOOKUP($Q64,seznam!$A$2:$C$268,2))</f>
        <v>Dostál Martin</v>
      </c>
      <c r="S64" s="3" t="str">
        <f>IF($Q64=0,"",VLOOKUP($Q64,seznam!$A$2:$D$268,4))</f>
        <v>Tatran Hostinné</v>
      </c>
      <c r="T64" s="91" t="s">
        <v>81</v>
      </c>
      <c r="U64" s="92" t="s">
        <v>88</v>
      </c>
      <c r="V64" s="92" t="s">
        <v>98</v>
      </c>
      <c r="W64" s="92"/>
      <c r="X64" s="93"/>
      <c r="Y64" s="3">
        <f t="shared" si="111"/>
        <v>3</v>
      </c>
      <c r="Z64" s="3">
        <f t="shared" si="112"/>
        <v>0</v>
      </c>
      <c r="AA64" s="3">
        <f t="shared" si="113"/>
        <v>1</v>
      </c>
      <c r="AB64" s="3" t="str">
        <f>IF($AA64=0,"",VLOOKUP($AA64,seznam!$A$2:$C$268,2))</f>
        <v>Skákal Daniel</v>
      </c>
      <c r="AC64" s="3" t="str">
        <f t="shared" si="114"/>
        <v>3:0 (3,5,7)</v>
      </c>
      <c r="AD64" s="3" t="str">
        <f t="shared" si="115"/>
        <v>3:0 (3,5,7)</v>
      </c>
      <c r="AE64" s="3">
        <f t="shared" si="116"/>
        <v>2</v>
      </c>
      <c r="AF64" s="3">
        <f t="shared" si="117"/>
        <v>1</v>
      </c>
      <c r="AH64" s="3">
        <f t="shared" si="118"/>
        <v>1</v>
      </c>
      <c r="AI64" s="3">
        <f t="shared" si="119"/>
        <v>1</v>
      </c>
      <c r="AJ64" s="3">
        <f t="shared" si="120"/>
        <v>1</v>
      </c>
      <c r="AK64" s="3">
        <f t="shared" si="121"/>
        <v>0</v>
      </c>
      <c r="AL64" s="3">
        <f t="shared" si="122"/>
        <v>0</v>
      </c>
      <c r="AN64" s="3" t="str">
        <f>CONCATENATE(AP61,AP62,AP63,AP64,AP65,AP66,)</f>
        <v>&lt;TR&gt;&lt;TD width=250&gt;Skákal Daniel - Vejroch Jiří&lt;TD&gt;3 : 0 (9,5,1)&lt;/TD&gt;&lt;/TR&gt;&lt;TR&gt;&lt;TD&gt;Dostál Martin - Michek Tomáš&lt;TD&gt;1 : 3 (-11,11,-3,-7)&lt;/TD&gt;&lt;/TR&gt;&lt;TR&gt;&lt;TD&gt;Vejroch Jiří - Michek Tomáš&lt;TD&gt;0 : 3 (-8,-8,-7)&lt;/TD&gt;&lt;/TR&gt;&lt;TR&gt;&lt;TD&gt;Skákal Daniel - Dostál Martin&lt;TD&gt;3 : 0 (3,5,7)&lt;/TD&gt;&lt;/TR&gt;&lt;TR&gt;&lt;TD&gt;Dostál Martin - Vejroch Jiří&lt;TD&gt;0 : 3 (-5,-5,-6)&lt;/TD&gt;&lt;/TR&gt;&lt;TR&gt;&lt;TD&gt;Michek Tomáš - Skákal Daniel&lt;TD&gt;3 : 0 (9,8,12)&lt;/TD&gt;&lt;/TR&gt;</v>
      </c>
      <c r="AO64" s="3" t="str">
        <f>CONCATENATE("&lt;TR&gt;&lt;TD&gt;",A64,"&lt;TD width=200&gt;",B64,"&lt;TD&gt;",C64,"&lt;TD&gt;",D64,"&lt;TD&gt;",E64,"&lt;TD&gt;",F64,"&lt;TD&gt;",G64,"&lt;TD&gt;",H64,"&lt;/TD&gt;&lt;/TR&gt;")</f>
        <v>&lt;TR&gt;&lt;TD&gt;8&lt;TD width=200&gt;Michek Tomáš (Chrudim)&lt;TD&gt;3:0&lt;TD&gt;3:1&lt;TD&gt;XXX&lt;TD&gt;3:0&lt;TD&gt;6&lt;TD&gt;1&lt;/TD&gt;&lt;/TR&gt;</v>
      </c>
      <c r="AP64" s="3" t="str">
        <f>CONCATENATE("&lt;TR&gt;&lt;TD&gt;",J64,"&lt;TD&gt;",K64,"&lt;/TD&gt;&lt;/TR&gt;")</f>
        <v>&lt;TR&gt;&lt;TD&gt;Skákal Daniel - Dostál Martin&lt;TD&gt;3 : 0 (3,5,7)&lt;/TD&gt;&lt;/TR&gt;</v>
      </c>
    </row>
    <row r="65" spans="1:42" ht="15" customHeight="1" thickBot="1" x14ac:dyDescent="0.25">
      <c r="A65" s="87">
        <v>33</v>
      </c>
      <c r="B65" s="25" t="str">
        <f>IF($A65="","",CONCATENATE(VLOOKUP($A65,seznam!$A$2:$B$268,2)," (",VLOOKUP($A65,seznam!$A$2:$E$269,4),")"))</f>
        <v>Vejroch Jiří (Jiskra Jaroměř)</v>
      </c>
      <c r="C65" s="26" t="str">
        <f>IF(Y61+Z61=0,"",CONCATENATE(Z61,":",Y61))</f>
        <v>0:3</v>
      </c>
      <c r="D65" s="27" t="str">
        <f>IF(Y65+Z65=0,"",CONCATENATE(Z65,":",Y65))</f>
        <v>3:0</v>
      </c>
      <c r="E65" s="27" t="str">
        <f>IF(Y63+Z63=0,"",CONCATENATE(Y63,":",Z63))</f>
        <v>0:3</v>
      </c>
      <c r="F65" s="28" t="s">
        <v>17</v>
      </c>
      <c r="G65" s="29">
        <f>IF(AF61+AE63+AF65=0,"",AF61+AE63+AF65)</f>
        <v>4</v>
      </c>
      <c r="H65" s="84">
        <v>3</v>
      </c>
      <c r="J65" s="3" t="str">
        <f t="shared" si="108"/>
        <v>Dostál Martin - Vejroch Jiří</v>
      </c>
      <c r="K65" s="3" t="str">
        <f t="shared" si="109"/>
        <v>0 : 3 (-5,-5,-6)</v>
      </c>
      <c r="M65" s="3" t="str">
        <f t="shared" si="110"/>
        <v>Dvouhra - Skupina H</v>
      </c>
      <c r="N65" s="3">
        <f>A63</f>
        <v>20</v>
      </c>
      <c r="O65" s="3" t="str">
        <f>IF($N65=0,"bye",VLOOKUP($N65,seznam!$A$2:$C$268,2))</f>
        <v>Dostál Martin</v>
      </c>
      <c r="P65" s="3" t="str">
        <f>IF($N65=0,"",VLOOKUP($N65,seznam!$A$2:$D$268,4))</f>
        <v>Tatran Hostinné</v>
      </c>
      <c r="Q65" s="3">
        <f>A65</f>
        <v>33</v>
      </c>
      <c r="R65" s="3" t="str">
        <f>IF($Q65=0,"bye",VLOOKUP($Q65,seznam!$A$2:$C$268,2))</f>
        <v>Vejroch Jiří</v>
      </c>
      <c r="S65" s="3" t="str">
        <f>IF($Q65=0,"",VLOOKUP($Q65,seznam!$A$2:$D$268,4))</f>
        <v>Jiskra Jaroměř</v>
      </c>
      <c r="T65" s="91" t="s">
        <v>85</v>
      </c>
      <c r="U65" s="92" t="s">
        <v>85</v>
      </c>
      <c r="V65" s="92" t="s">
        <v>96</v>
      </c>
      <c r="W65" s="92"/>
      <c r="X65" s="93"/>
      <c r="Y65" s="3">
        <f t="shared" si="111"/>
        <v>0</v>
      </c>
      <c r="Z65" s="3">
        <f t="shared" si="112"/>
        <v>3</v>
      </c>
      <c r="AA65" s="3">
        <f t="shared" si="113"/>
        <v>33</v>
      </c>
      <c r="AB65" s="3" t="str">
        <f>IF($AA65=0,"",VLOOKUP($AA65,seznam!$A$2:$C$268,2))</f>
        <v>Vejroch Jiří</v>
      </c>
      <c r="AC65" s="3" t="str">
        <f t="shared" si="114"/>
        <v>3:0 (5,5,6)</v>
      </c>
      <c r="AD65" s="3" t="str">
        <f t="shared" si="115"/>
        <v>3:0 (5,5,6)</v>
      </c>
      <c r="AE65" s="3">
        <f t="shared" si="116"/>
        <v>1</v>
      </c>
      <c r="AF65" s="3">
        <f t="shared" si="117"/>
        <v>2</v>
      </c>
      <c r="AH65" s="3">
        <f t="shared" si="118"/>
        <v>-1</v>
      </c>
      <c r="AI65" s="3">
        <f t="shared" si="119"/>
        <v>-1</v>
      </c>
      <c r="AJ65" s="3">
        <f t="shared" si="120"/>
        <v>-1</v>
      </c>
      <c r="AK65" s="3">
        <f t="shared" si="121"/>
        <v>0</v>
      </c>
      <c r="AL65" s="3">
        <f t="shared" si="122"/>
        <v>0</v>
      </c>
      <c r="AN65" s="3" t="str">
        <f>CONCATENATE("&lt;/Table&gt;&lt;/TD&gt;&lt;/TR&gt;&lt;/Table&gt;&lt;P&gt;")</f>
        <v>&lt;/Table&gt;&lt;/TD&gt;&lt;/TR&gt;&lt;/Table&gt;&lt;P&gt;</v>
      </c>
      <c r="AO65" s="3" t="str">
        <f>CONCATENATE("&lt;TR&gt;&lt;TD&gt;",A65,"&lt;TD width=200&gt;",B65,"&lt;TD&gt;",C65,"&lt;TD&gt;",D65,"&lt;TD&gt;",E65,"&lt;TD&gt;",F65,"&lt;TD&gt;",G65,"&lt;TD&gt;",H65,"&lt;/TD&gt;&lt;/TR&gt;")</f>
        <v>&lt;TR&gt;&lt;TD&gt;33&lt;TD width=200&gt;Vejroch Jiří (Jiskra Jaroměř)&lt;TD&gt;0:3&lt;TD&gt;3:0&lt;TD&gt;0:3&lt;TD&gt;XXX&lt;TD&gt;4&lt;TD&gt;3&lt;/TD&gt;&lt;/TR&gt;</v>
      </c>
      <c r="AP65" s="3" t="str">
        <f>CONCATENATE("&lt;TR&gt;&lt;TD&gt;",J65,"&lt;TD&gt;",K65,"&lt;/TD&gt;&lt;/TR&gt;")</f>
        <v>&lt;TR&gt;&lt;TD&gt;Dostál Martin - Vejroch Jiří&lt;TD&gt;0 : 3 (-5,-5,-6)&lt;/TD&gt;&lt;/TR&gt;</v>
      </c>
    </row>
    <row r="66" spans="1:42" ht="15" customHeight="1" thickTop="1" thickBot="1" x14ac:dyDescent="0.25">
      <c r="J66" s="3" t="str">
        <f t="shared" si="108"/>
        <v>Michek Tomáš - Skákal Daniel</v>
      </c>
      <c r="K66" s="3" t="str">
        <f t="shared" si="109"/>
        <v>3 : 0 (9,8,12)</v>
      </c>
      <c r="M66" s="3" t="str">
        <f t="shared" si="110"/>
        <v>Dvouhra - Skupina H</v>
      </c>
      <c r="N66" s="3">
        <f>A64</f>
        <v>8</v>
      </c>
      <c r="O66" s="3" t="str">
        <f>IF($N66=0,"bye",VLOOKUP($N66,seznam!$A$2:$C$268,2))</f>
        <v>Michek Tomáš</v>
      </c>
      <c r="P66" s="3" t="str">
        <f>IF($N66=0,"",VLOOKUP($N66,seznam!$A$2:$D$268,4))</f>
        <v>Chrudim</v>
      </c>
      <c r="Q66" s="3">
        <f>A62</f>
        <v>1</v>
      </c>
      <c r="R66" s="3" t="str">
        <f>IF($Q66=0,"bye",VLOOKUP($Q66,seznam!$A$2:$C$268,2))</f>
        <v>Skákal Daniel</v>
      </c>
      <c r="S66" s="3" t="str">
        <f>IF($Q66=0,"",VLOOKUP($Q66,seznam!$A$2:$D$268,4))</f>
        <v>DTJ HK</v>
      </c>
      <c r="T66" s="94" t="s">
        <v>104</v>
      </c>
      <c r="U66" s="95" t="s">
        <v>83</v>
      </c>
      <c r="V66" s="95" t="s">
        <v>95</v>
      </c>
      <c r="W66" s="95"/>
      <c r="X66" s="96"/>
      <c r="Y66" s="3">
        <f t="shared" si="111"/>
        <v>3</v>
      </c>
      <c r="Z66" s="3">
        <f t="shared" si="112"/>
        <v>0</v>
      </c>
      <c r="AA66" s="3">
        <f t="shared" si="113"/>
        <v>8</v>
      </c>
      <c r="AB66" s="3" t="str">
        <f>IF($AA66=0,"",VLOOKUP($AA66,seznam!$A$2:$C$268,2))</f>
        <v>Michek Tomáš</v>
      </c>
      <c r="AC66" s="3" t="str">
        <f t="shared" si="114"/>
        <v>3:0 (9,8,12)</v>
      </c>
      <c r="AD66" s="3" t="str">
        <f t="shared" si="115"/>
        <v>3:0 (9,8,12)</v>
      </c>
      <c r="AE66" s="3">
        <f t="shared" si="116"/>
        <v>2</v>
      </c>
      <c r="AF66" s="3">
        <f t="shared" si="117"/>
        <v>1</v>
      </c>
      <c r="AH66" s="3">
        <f t="shared" si="118"/>
        <v>1</v>
      </c>
      <c r="AI66" s="3">
        <f t="shared" si="119"/>
        <v>1</v>
      </c>
      <c r="AJ66" s="3">
        <f t="shared" si="120"/>
        <v>1</v>
      </c>
      <c r="AK66" s="3">
        <f t="shared" si="121"/>
        <v>0</v>
      </c>
      <c r="AL66" s="3">
        <f t="shared" si="122"/>
        <v>0</v>
      </c>
      <c r="AP66" s="3" t="str">
        <f>CONCATENATE("&lt;TR&gt;&lt;TD&gt;",J66,"&lt;TD&gt;",K66,"&lt;/TD&gt;&lt;/TR&gt;")</f>
        <v>&lt;TR&gt;&lt;TD&gt;Michek Tomáš - Skákal Daniel&lt;TD&gt;3 : 0 (9,8,12)&lt;/TD&gt;&lt;/TR&gt;</v>
      </c>
    </row>
    <row r="67" spans="1:42" ht="15" customHeight="1" thickTop="1" x14ac:dyDescent="0.2"/>
    <row r="68" spans="1:42" ht="15" customHeight="1" thickBot="1" x14ac:dyDescent="0.25">
      <c r="M68" s="7" t="str">
        <f>B69</f>
        <v>Skupina I</v>
      </c>
      <c r="N68" s="7" t="s">
        <v>3</v>
      </c>
      <c r="O68" s="7" t="s">
        <v>29</v>
      </c>
      <c r="P68" s="7" t="s">
        <v>4</v>
      </c>
      <c r="Q68" s="7" t="s">
        <v>3</v>
      </c>
      <c r="R68" s="7" t="s">
        <v>30</v>
      </c>
      <c r="S68" s="7" t="s">
        <v>4</v>
      </c>
      <c r="T68" s="8" t="s">
        <v>5</v>
      </c>
      <c r="U68" s="8" t="s">
        <v>6</v>
      </c>
      <c r="V68" s="8" t="s">
        <v>7</v>
      </c>
      <c r="W68" s="8" t="s">
        <v>8</v>
      </c>
      <c r="X68" s="8" t="s">
        <v>9</v>
      </c>
      <c r="Y68" s="7" t="s">
        <v>10</v>
      </c>
      <c r="Z68" s="7" t="s">
        <v>11</v>
      </c>
      <c r="AA68" s="7" t="s">
        <v>12</v>
      </c>
      <c r="AN68" s="3" t="s">
        <v>13</v>
      </c>
    </row>
    <row r="69" spans="1:42" ht="15" customHeight="1" thickTop="1" thickBot="1" x14ac:dyDescent="0.25">
      <c r="A69" s="9">
        <v>10</v>
      </c>
      <c r="B69" s="10" t="s">
        <v>78</v>
      </c>
      <c r="C69" s="11">
        <v>1</v>
      </c>
      <c r="D69" s="12">
        <v>2</v>
      </c>
      <c r="E69" s="12">
        <v>3</v>
      </c>
      <c r="F69" s="13">
        <v>4</v>
      </c>
      <c r="G69" s="14" t="s">
        <v>15</v>
      </c>
      <c r="H69" s="13" t="s">
        <v>16</v>
      </c>
      <c r="J69" s="3" t="str">
        <f t="shared" ref="J69:J74" si="123">CONCATENATE(O69," - ",R69)</f>
        <v>Pavlíček Martin - Jirout Lukáš</v>
      </c>
      <c r="K69" s="3" t="str">
        <f t="shared" ref="K69:K74" si="124">IF(SUM(Y69:Z69)=0,AD69,CONCATENATE(Y69," : ",Z69," (",T69,",",U69,",",V69,IF(Y69+Z69&gt;3,",",""),W69,IF(Y69+Z69&gt;4,",",""),X69,")"))</f>
        <v>3 : 0 (11,11,12)</v>
      </c>
      <c r="M69" s="3" t="str">
        <f t="shared" ref="M69:M74" si="125">CONCATENATE("Dvouhra - Skupina H")</f>
        <v>Dvouhra - Skupina H</v>
      </c>
      <c r="N69" s="3">
        <f>A70</f>
        <v>40</v>
      </c>
      <c r="O69" s="3" t="str">
        <f>IF($N69=0,"bye",VLOOKUP($N69,seznam!$A$2:$C$268,2))</f>
        <v>Pavlíček Martin</v>
      </c>
      <c r="P69" s="3" t="str">
        <f>IF($N69=0,"",VLOOKUP($N69,seznam!$A$2:$D$268,4))</f>
        <v>TJ Lanškroun</v>
      </c>
      <c r="Q69" s="3">
        <f>A73</f>
        <v>41</v>
      </c>
      <c r="R69" s="3" t="str">
        <f>IF($Q69=0,"bye",VLOOKUP($Q69,seznam!$A$2:$C$268,2))</f>
        <v>Jirout Lukáš</v>
      </c>
      <c r="S69" s="3" t="str">
        <f>IF($Q69=0,"",VLOOKUP($Q69,seznam!$A$2:$D$268,4))</f>
        <v>Tesla Pardubice</v>
      </c>
      <c r="T69" s="88" t="s">
        <v>105</v>
      </c>
      <c r="U69" s="89" t="s">
        <v>105</v>
      </c>
      <c r="V69" s="89" t="s">
        <v>95</v>
      </c>
      <c r="W69" s="89"/>
      <c r="X69" s="90"/>
      <c r="Y69" s="3">
        <f t="shared" ref="Y69:Y74" si="126">COUNTIF(AH69:AL69,"&gt;0")</f>
        <v>3</v>
      </c>
      <c r="Z69" s="3">
        <f t="shared" ref="Z69:Z74" si="127">COUNTIF(AH69:AL69,"&lt;0")</f>
        <v>0</v>
      </c>
      <c r="AA69" s="3">
        <f t="shared" ref="AA69:AA74" si="128">IF(Y69=Z69,0,IF(Y69&gt;Z69,N69,Q69))</f>
        <v>40</v>
      </c>
      <c r="AB69" s="3" t="str">
        <f>IF($AA69=0,"",VLOOKUP($AA69,seznam!$A$2:$C$268,2))</f>
        <v>Pavlíček Martin</v>
      </c>
      <c r="AC69" s="3" t="str">
        <f t="shared" ref="AC69:AC74" si="129">IF(Y69=Z69,"",IF(Y69&gt;Z69,CONCATENATE(Y69,":",Z69," (",T69,",",U69,",",V69,IF(SUM(Y69:Z69)&gt;3,",",""),W69,IF(SUM(Y69:Z69)&gt;4,",",""),X69,")"),CONCATENATE(Z69,":",Y69," (",-T69,",",-U69,",",-V69,IF(SUM(Y69:Z69)&gt;3,CONCATENATE(",",-W69),""),IF(SUM(Y69:Z69)&gt;4,CONCATENATE(",",-X69),""),")")))</f>
        <v>3:0 (11,11,12)</v>
      </c>
      <c r="AD69" s="3" t="str">
        <f t="shared" ref="AD69:AD74" si="130">IF(SUM(Y69:Z69)=0,"",AC69)</f>
        <v>3:0 (11,11,12)</v>
      </c>
      <c r="AE69" s="3">
        <f t="shared" ref="AE69:AE74" si="131">IF(T69="",0,IF(Y69&gt;Z69,2,1))</f>
        <v>2</v>
      </c>
      <c r="AF69" s="3">
        <f t="shared" ref="AF69:AF74" si="132">IF(T69="",0,IF(Z69&gt;Y69,2,1))</f>
        <v>1</v>
      </c>
      <c r="AH69" s="3">
        <f t="shared" ref="AH69:AH74" si="133">IF(T69="",0,IF(MID(T69,1,1)="-",-1,1))</f>
        <v>1</v>
      </c>
      <c r="AI69" s="3">
        <f t="shared" ref="AI69:AI74" si="134">IF(U69="",0,IF(MID(U69,1,1)="-",-1,1))</f>
        <v>1</v>
      </c>
      <c r="AJ69" s="3">
        <f t="shared" ref="AJ69:AJ74" si="135">IF(V69="",0,IF(MID(V69,1,1)="-",-1,1))</f>
        <v>1</v>
      </c>
      <c r="AK69" s="3">
        <f t="shared" ref="AK69:AK74" si="136">IF(W69="",0,IF(MID(W69,1,1)="-",-1,1))</f>
        <v>0</v>
      </c>
      <c r="AL69" s="3">
        <f t="shared" ref="AL69:AL74" si="137">IF(X69="",0,IF(MID(X69,1,1)="-",-1,1))</f>
        <v>0</v>
      </c>
      <c r="AN69" s="3" t="str">
        <f>CONCATENATE("&lt;Table border=1 cellpading=0 cellspacing=0 width=480&gt;&lt;TR&gt;&lt;TH colspan=2&gt;",B69,"&lt;TH&gt;1&lt;TH&gt;2&lt;TH&gt;3&lt;TH&gt;4&lt;TH&gt;Body&lt;TH&gt;Pořadí&lt;/TH&gt;&lt;/TR&gt;")</f>
        <v>&lt;Table border=1 cellpading=0 cellspacing=0 width=480&gt;&lt;TR&gt;&lt;TH colspan=2&gt;Skupina I&lt;TH&gt;1&lt;TH&gt;2&lt;TH&gt;3&lt;TH&gt;4&lt;TH&gt;Body&lt;TH&gt;Pořadí&lt;/TH&gt;&lt;/TR&gt;</v>
      </c>
      <c r="AP69" s="3" t="str">
        <f>CONCATENATE("&lt;TR&gt;&lt;TD width=250&gt;",J69,"&lt;TD&gt;",K69,"&lt;/TD&gt;&lt;/TR&gt;")</f>
        <v>&lt;TR&gt;&lt;TD width=250&gt;Pavlíček Martin - Jirout Lukáš&lt;TD&gt;3 : 0 (11,11,12)&lt;/TD&gt;&lt;/TR&gt;</v>
      </c>
    </row>
    <row r="70" spans="1:42" ht="15" customHeight="1" thickTop="1" x14ac:dyDescent="0.2">
      <c r="A70" s="85">
        <v>40</v>
      </c>
      <c r="B70" s="15" t="str">
        <f>IF($A70="","",CONCATENATE(VLOOKUP($A70,seznam!$A$2:$B$268,2)," (",VLOOKUP($A70,seznam!$A$2:$E$269,4),")"))</f>
        <v>Pavlíček Martin (TJ Lanškroun)</v>
      </c>
      <c r="C70" s="16" t="s">
        <v>17</v>
      </c>
      <c r="D70" s="17" t="str">
        <f>IF(Y72+Z72=0,"",CONCATENATE(Y72,":",Z72))</f>
        <v>3:1</v>
      </c>
      <c r="E70" s="17" t="str">
        <f>IF(Y74+Z74=0,"",CONCATENATE(Z74,":",Y74))</f>
        <v>2:3</v>
      </c>
      <c r="F70" s="18" t="str">
        <f>IF(Y69+Z69=0,"",CONCATENATE(Y69,":",Z69))</f>
        <v>3:0</v>
      </c>
      <c r="G70" s="19">
        <f>IF(AE69+AE72+AF74=0,"",AE69+AE72+AF74)</f>
        <v>5</v>
      </c>
      <c r="H70" s="82">
        <v>2</v>
      </c>
      <c r="J70" s="3" t="str">
        <f t="shared" si="123"/>
        <v>Svátek Martin - Kubíček Tomáš</v>
      </c>
      <c r="K70" s="3" t="str">
        <f t="shared" si="124"/>
        <v>0 : 3 (-7,-2,-10)</v>
      </c>
      <c r="M70" s="3" t="str">
        <f t="shared" si="125"/>
        <v>Dvouhra - Skupina H</v>
      </c>
      <c r="N70" s="3">
        <f>A71</f>
        <v>16</v>
      </c>
      <c r="O70" s="3" t="str">
        <f>IF($N70=0,"bye",VLOOKUP($N70,seznam!$A$2:$C$268,2))</f>
        <v>Svátek Martin</v>
      </c>
      <c r="P70" s="3" t="str">
        <f>IF($N70=0,"",VLOOKUP($N70,seznam!$A$2:$D$268,4))</f>
        <v>TTC Kostelec</v>
      </c>
      <c r="Q70" s="3">
        <f>A72</f>
        <v>23</v>
      </c>
      <c r="R70" s="3" t="str">
        <f>IF($Q70=0,"bye",VLOOKUP($Q70,seznam!$A$2:$C$268,2))</f>
        <v>Kubíček Tomáš</v>
      </c>
      <c r="S70" s="3" t="str">
        <f>IF($Q70=0,"",VLOOKUP($Q70,seznam!$A$2:$D$268,4))</f>
        <v>TTC Ústí n. Orl.</v>
      </c>
      <c r="T70" s="91" t="s">
        <v>86</v>
      </c>
      <c r="U70" s="92" t="s">
        <v>103</v>
      </c>
      <c r="V70" s="92" t="s">
        <v>82</v>
      </c>
      <c r="W70" s="92"/>
      <c r="X70" s="93"/>
      <c r="Y70" s="3">
        <f t="shared" si="126"/>
        <v>0</v>
      </c>
      <c r="Z70" s="3">
        <f t="shared" si="127"/>
        <v>3</v>
      </c>
      <c r="AA70" s="3">
        <f t="shared" si="128"/>
        <v>23</v>
      </c>
      <c r="AB70" s="3" t="str">
        <f>IF($AA70=0,"",VLOOKUP($AA70,seznam!$A$2:$C$268,2))</f>
        <v>Kubíček Tomáš</v>
      </c>
      <c r="AC70" s="3" t="str">
        <f t="shared" si="129"/>
        <v>3:0 (7,2,10)</v>
      </c>
      <c r="AD70" s="3" t="str">
        <f t="shared" si="130"/>
        <v>3:0 (7,2,10)</v>
      </c>
      <c r="AE70" s="3">
        <f t="shared" si="131"/>
        <v>1</v>
      </c>
      <c r="AF70" s="3">
        <f t="shared" si="132"/>
        <v>2</v>
      </c>
      <c r="AH70" s="3">
        <f t="shared" si="133"/>
        <v>-1</v>
      </c>
      <c r="AI70" s="3">
        <f t="shared" si="134"/>
        <v>-1</v>
      </c>
      <c r="AJ70" s="3">
        <f t="shared" si="135"/>
        <v>-1</v>
      </c>
      <c r="AK70" s="3">
        <f t="shared" si="136"/>
        <v>0</v>
      </c>
      <c r="AL70" s="3">
        <f t="shared" si="137"/>
        <v>0</v>
      </c>
      <c r="AN70" s="3" t="str">
        <f>CONCATENATE(AO70,AO71,AO72,AO73,)</f>
        <v>&lt;TR&gt;&lt;TD&gt;40&lt;TD width=200&gt;Pavlíček Martin (TJ Lanškroun)&lt;TD&gt;XXX&lt;TD&gt;3:1&lt;TD&gt;2:3&lt;TD&gt;3:0&lt;TD&gt;5&lt;TD&gt;2&lt;/TD&gt;&lt;/TR&gt;&lt;TR&gt;&lt;TD&gt;16&lt;TD width=200&gt;Svátek Martin (TTC Kostelec)&lt;TD&gt;1:3&lt;TD&gt;XXX&lt;TD&gt;0:3&lt;TD&gt;0:3&lt;TD&gt;3&lt;TD&gt;4&lt;/TD&gt;&lt;/TR&gt;&lt;TR&gt;&lt;TD&gt;23&lt;TD width=200&gt;Kubíček Tomáš (TTC Ústí n. Orl.)&lt;TD&gt;3:2&lt;TD&gt;3:0&lt;TD&gt;XXX&lt;TD&gt;3:1&lt;TD&gt;6&lt;TD&gt;1&lt;/TD&gt;&lt;/TR&gt;&lt;TR&gt;&lt;TD&gt;41&lt;TD width=200&gt;Jirout Lukáš (Tesla Pardubice)&lt;TD&gt;0:3&lt;TD&gt;3:0&lt;TD&gt;1:3&lt;TD&gt;XXX&lt;TD&gt;4&lt;TD&gt;3.&lt;/TD&gt;&lt;/TR&gt;</v>
      </c>
      <c r="AO70" s="3" t="str">
        <f>CONCATENATE("&lt;TR&gt;&lt;TD&gt;",A70,"&lt;TD width=200&gt;",B70,"&lt;TD&gt;",C70,"&lt;TD&gt;",D70,"&lt;TD&gt;",E70,"&lt;TD&gt;",F70,"&lt;TD&gt;",G70,"&lt;TD&gt;",H70,"&lt;/TD&gt;&lt;/TR&gt;")</f>
        <v>&lt;TR&gt;&lt;TD&gt;40&lt;TD width=200&gt;Pavlíček Martin (TJ Lanškroun)&lt;TD&gt;XXX&lt;TD&gt;3:1&lt;TD&gt;2:3&lt;TD&gt;3:0&lt;TD&gt;5&lt;TD&gt;2&lt;/TD&gt;&lt;/TR&gt;</v>
      </c>
      <c r="AP70" s="3" t="str">
        <f>CONCATENATE("&lt;TR&gt;&lt;TD&gt;",J70,"&lt;TD&gt;",K70,"&lt;/TD&gt;&lt;/TR&gt;")</f>
        <v>&lt;TR&gt;&lt;TD&gt;Svátek Martin - Kubíček Tomáš&lt;TD&gt;0 : 3 (-7,-2,-10)&lt;/TD&gt;&lt;/TR&gt;</v>
      </c>
    </row>
    <row r="71" spans="1:42" ht="15" customHeight="1" x14ac:dyDescent="0.2">
      <c r="A71" s="86">
        <v>16</v>
      </c>
      <c r="B71" s="20" t="str">
        <f>IF($A71="","",CONCATENATE(VLOOKUP($A71,seznam!$A$2:$B$268,2)," (",VLOOKUP($A71,seznam!$A$2:$E$269,4),")"))</f>
        <v>Svátek Martin (TTC Kostelec)</v>
      </c>
      <c r="C71" s="21" t="str">
        <f>IF(Y72+Z72=0,"",CONCATENATE(Z72,":",Y72))</f>
        <v>1:3</v>
      </c>
      <c r="D71" s="22" t="s">
        <v>17</v>
      </c>
      <c r="E71" s="22" t="str">
        <f>IF(Y70+Z70=0,"",CONCATENATE(Y70,":",Z70))</f>
        <v>0:3</v>
      </c>
      <c r="F71" s="23" t="str">
        <f>IF(Y73+Z73=0,"",CONCATENATE(Y73,":",Z73))</f>
        <v>0:3</v>
      </c>
      <c r="G71" s="24">
        <v>3</v>
      </c>
      <c r="H71" s="83">
        <v>4</v>
      </c>
      <c r="J71" s="3" t="str">
        <f t="shared" si="123"/>
        <v>Jirout Lukáš - Kubíček Tomáš</v>
      </c>
      <c r="K71" s="3" t="str">
        <f t="shared" si="124"/>
        <v>1 : 3 (-9,-9,11,-11)</v>
      </c>
      <c r="M71" s="3" t="str">
        <f t="shared" si="125"/>
        <v>Dvouhra - Skupina H</v>
      </c>
      <c r="N71" s="3">
        <f>A73</f>
        <v>41</v>
      </c>
      <c r="O71" s="3" t="str">
        <f>IF($N71=0,"bye",VLOOKUP($N71,seznam!$A$2:$C$268,2))</f>
        <v>Jirout Lukáš</v>
      </c>
      <c r="P71" s="3" t="str">
        <f>IF($N71=0,"",VLOOKUP($N71,seznam!$A$2:$D$268,4))</f>
        <v>Tesla Pardubice</v>
      </c>
      <c r="Q71" s="3">
        <f>A72</f>
        <v>23</v>
      </c>
      <c r="R71" s="3" t="str">
        <f>IF($Q71=0,"bye",VLOOKUP($Q71,seznam!$A$2:$C$268,2))</f>
        <v>Kubíček Tomáš</v>
      </c>
      <c r="S71" s="3" t="str">
        <f>IF($Q71=0,"",VLOOKUP($Q71,seznam!$A$2:$D$268,4))</f>
        <v>TTC Ústí n. Orl.</v>
      </c>
      <c r="T71" s="91" t="s">
        <v>100</v>
      </c>
      <c r="U71" s="92" t="s">
        <v>100</v>
      </c>
      <c r="V71" s="92" t="s">
        <v>105</v>
      </c>
      <c r="W71" s="92" t="s">
        <v>99</v>
      </c>
      <c r="X71" s="93"/>
      <c r="Y71" s="3">
        <f t="shared" si="126"/>
        <v>1</v>
      </c>
      <c r="Z71" s="3">
        <f t="shared" si="127"/>
        <v>3</v>
      </c>
      <c r="AA71" s="3">
        <f t="shared" si="128"/>
        <v>23</v>
      </c>
      <c r="AB71" s="3" t="str">
        <f>IF($AA71=0,"",VLOOKUP($AA71,seznam!$A$2:$C$268,2))</f>
        <v>Kubíček Tomáš</v>
      </c>
      <c r="AC71" s="3" t="str">
        <f t="shared" si="129"/>
        <v>3:1 (9,9,-11,11)</v>
      </c>
      <c r="AD71" s="3" t="str">
        <f t="shared" si="130"/>
        <v>3:1 (9,9,-11,11)</v>
      </c>
      <c r="AE71" s="3">
        <f t="shared" si="131"/>
        <v>1</v>
      </c>
      <c r="AF71" s="3">
        <f t="shared" si="132"/>
        <v>2</v>
      </c>
      <c r="AH71" s="3">
        <f t="shared" si="133"/>
        <v>-1</v>
      </c>
      <c r="AI71" s="3">
        <f t="shared" si="134"/>
        <v>-1</v>
      </c>
      <c r="AJ71" s="3">
        <f t="shared" si="135"/>
        <v>1</v>
      </c>
      <c r="AK71" s="3">
        <f t="shared" si="136"/>
        <v>-1</v>
      </c>
      <c r="AL71" s="3">
        <f t="shared" si="137"/>
        <v>0</v>
      </c>
      <c r="AN71" s="3" t="str">
        <f>CONCATENATE("&lt;/Table&gt;&lt;TD width=420&gt;&lt;Table&gt;")</f>
        <v>&lt;/Table&gt;&lt;TD width=420&gt;&lt;Table&gt;</v>
      </c>
      <c r="AO71" s="3" t="str">
        <f>CONCATENATE("&lt;TR&gt;&lt;TD&gt;",A71,"&lt;TD width=200&gt;",B71,"&lt;TD&gt;",C71,"&lt;TD&gt;",D71,"&lt;TD&gt;",E71,"&lt;TD&gt;",F71,"&lt;TD&gt;",G71,"&lt;TD&gt;",H71,"&lt;/TD&gt;&lt;/TR&gt;")</f>
        <v>&lt;TR&gt;&lt;TD&gt;16&lt;TD width=200&gt;Svátek Martin (TTC Kostelec)&lt;TD&gt;1:3&lt;TD&gt;XXX&lt;TD&gt;0:3&lt;TD&gt;0:3&lt;TD&gt;3&lt;TD&gt;4&lt;/TD&gt;&lt;/TR&gt;</v>
      </c>
      <c r="AP71" s="3" t="str">
        <f>CONCATENATE("&lt;TR&gt;&lt;TD&gt;",J71,"&lt;TD&gt;",K71,"&lt;/TD&gt;&lt;/TR&gt;")</f>
        <v>&lt;TR&gt;&lt;TD&gt;Jirout Lukáš - Kubíček Tomáš&lt;TD&gt;1 : 3 (-9,-9,11,-11)&lt;/TD&gt;&lt;/TR&gt;</v>
      </c>
    </row>
    <row r="72" spans="1:42" ht="15" customHeight="1" x14ac:dyDescent="0.2">
      <c r="A72" s="86">
        <v>23</v>
      </c>
      <c r="B72" s="20" t="str">
        <f>IF($A72="","",CONCATENATE(VLOOKUP($A72,seznam!$A$2:$B$268,2)," (",VLOOKUP($A72,seznam!$A$2:$E$269,4),")"))</f>
        <v>Kubíček Tomáš (TTC Ústí n. Orl.)</v>
      </c>
      <c r="C72" s="21" t="str">
        <f>IF(Y74+Z74=0,"",CONCATENATE(Y74,":",Z74))</f>
        <v>3:2</v>
      </c>
      <c r="D72" s="22" t="str">
        <f>IF(Y70+Z70=0,"",CONCATENATE(Z70,":",Y70))</f>
        <v>3:0</v>
      </c>
      <c r="E72" s="22" t="s">
        <v>17</v>
      </c>
      <c r="F72" s="23" t="str">
        <f>IF(Y71+Z71=0,"",CONCATENATE(Z71,":",Y71))</f>
        <v>3:1</v>
      </c>
      <c r="G72" s="24">
        <v>6</v>
      </c>
      <c r="H72" s="83">
        <v>1</v>
      </c>
      <c r="J72" s="3" t="str">
        <f t="shared" si="123"/>
        <v>Pavlíček Martin - Svátek Martin</v>
      </c>
      <c r="K72" s="3" t="str">
        <f t="shared" si="124"/>
        <v>3 : 1 (11,11,-9,11)</v>
      </c>
      <c r="M72" s="3" t="str">
        <f t="shared" si="125"/>
        <v>Dvouhra - Skupina H</v>
      </c>
      <c r="N72" s="3">
        <f>A70</f>
        <v>40</v>
      </c>
      <c r="O72" s="3" t="str">
        <f>IF($N72=0,"bye",VLOOKUP($N72,seznam!$A$2:$C$268,2))</f>
        <v>Pavlíček Martin</v>
      </c>
      <c r="P72" s="3" t="str">
        <f>IF($N72=0,"",VLOOKUP($N72,seznam!$A$2:$D$268,4))</f>
        <v>TJ Lanškroun</v>
      </c>
      <c r="Q72" s="3">
        <f>A71</f>
        <v>16</v>
      </c>
      <c r="R72" s="3" t="str">
        <f>IF($Q72=0,"bye",VLOOKUP($Q72,seznam!$A$2:$C$268,2))</f>
        <v>Svátek Martin</v>
      </c>
      <c r="S72" s="3" t="str">
        <f>IF($Q72=0,"",VLOOKUP($Q72,seznam!$A$2:$D$268,4))</f>
        <v>TTC Kostelec</v>
      </c>
      <c r="T72" s="91" t="s">
        <v>105</v>
      </c>
      <c r="U72" s="92" t="s">
        <v>105</v>
      </c>
      <c r="V72" s="92" t="s">
        <v>100</v>
      </c>
      <c r="W72" s="92" t="s">
        <v>105</v>
      </c>
      <c r="X72" s="93"/>
      <c r="Y72" s="3">
        <f t="shared" si="126"/>
        <v>3</v>
      </c>
      <c r="Z72" s="3">
        <f t="shared" si="127"/>
        <v>1</v>
      </c>
      <c r="AA72" s="3">
        <f t="shared" si="128"/>
        <v>40</v>
      </c>
      <c r="AB72" s="3" t="str">
        <f>IF($AA72=0,"",VLOOKUP($AA72,seznam!$A$2:$C$268,2))</f>
        <v>Pavlíček Martin</v>
      </c>
      <c r="AC72" s="3" t="str">
        <f t="shared" si="129"/>
        <v>3:1 (11,11,-9,11)</v>
      </c>
      <c r="AD72" s="3" t="str">
        <f t="shared" si="130"/>
        <v>3:1 (11,11,-9,11)</v>
      </c>
      <c r="AE72" s="3">
        <f t="shared" si="131"/>
        <v>2</v>
      </c>
      <c r="AF72" s="3">
        <f t="shared" si="132"/>
        <v>1</v>
      </c>
      <c r="AH72" s="3">
        <f t="shared" si="133"/>
        <v>1</v>
      </c>
      <c r="AI72" s="3">
        <f t="shared" si="134"/>
        <v>1</v>
      </c>
      <c r="AJ72" s="3">
        <f t="shared" si="135"/>
        <v>-1</v>
      </c>
      <c r="AK72" s="3">
        <f t="shared" si="136"/>
        <v>1</v>
      </c>
      <c r="AL72" s="3">
        <f t="shared" si="137"/>
        <v>0</v>
      </c>
      <c r="AN72" s="3" t="str">
        <f>CONCATENATE(AP69,AP70,AP71,AP72,AP73,AP74,)</f>
        <v>&lt;TR&gt;&lt;TD width=250&gt;Pavlíček Martin - Jirout Lukáš&lt;TD&gt;3 : 0 (11,11,12)&lt;/TD&gt;&lt;/TR&gt;&lt;TR&gt;&lt;TD&gt;Svátek Martin - Kubíček Tomáš&lt;TD&gt;0 : 3 (-7,-2,-10)&lt;/TD&gt;&lt;/TR&gt;&lt;TR&gt;&lt;TD&gt;Jirout Lukáš - Kubíček Tomáš&lt;TD&gt;1 : 3 (-9,-9,11,-11)&lt;/TD&gt;&lt;/TR&gt;&lt;TR&gt;&lt;TD&gt;Pavlíček Martin - Svátek Martin&lt;TD&gt;3 : 1 (11,11,-9,11)&lt;/TD&gt;&lt;/TR&gt;&lt;TR&gt;&lt;TD&gt;Svátek Martin - Jirout Lukáš&lt;TD&gt;0 : 3 (-8,-4,-6)&lt;/TD&gt;&lt;/TR&gt;&lt;TR&gt;&lt;TD&gt;Kubíček Tomáš - Pavlíček Martin&lt;TD&gt;3 : 2 (6,-12,15,-7,11)&lt;/TD&gt;&lt;/TR&gt;</v>
      </c>
      <c r="AO72" s="3" t="str">
        <f>CONCATENATE("&lt;TR&gt;&lt;TD&gt;",A72,"&lt;TD width=200&gt;",B72,"&lt;TD&gt;",C72,"&lt;TD&gt;",D72,"&lt;TD&gt;",E72,"&lt;TD&gt;",F72,"&lt;TD&gt;",G72,"&lt;TD&gt;",H72,"&lt;/TD&gt;&lt;/TR&gt;")</f>
        <v>&lt;TR&gt;&lt;TD&gt;23&lt;TD width=200&gt;Kubíček Tomáš (TTC Ústí n. Orl.)&lt;TD&gt;3:2&lt;TD&gt;3:0&lt;TD&gt;XXX&lt;TD&gt;3:1&lt;TD&gt;6&lt;TD&gt;1&lt;/TD&gt;&lt;/TR&gt;</v>
      </c>
      <c r="AP72" s="3" t="str">
        <f>CONCATENATE("&lt;TR&gt;&lt;TD&gt;",J72,"&lt;TD&gt;",K72,"&lt;/TD&gt;&lt;/TR&gt;")</f>
        <v>&lt;TR&gt;&lt;TD&gt;Pavlíček Martin - Svátek Martin&lt;TD&gt;3 : 1 (11,11,-9,11)&lt;/TD&gt;&lt;/TR&gt;</v>
      </c>
    </row>
    <row r="73" spans="1:42" ht="15" customHeight="1" thickBot="1" x14ac:dyDescent="0.25">
      <c r="A73" s="87">
        <v>41</v>
      </c>
      <c r="B73" s="25" t="str">
        <f>IF($A73="","",CONCATENATE(VLOOKUP($A73,seznam!$A$2:$B$268,2)," (",VLOOKUP($A73,seznam!$A$2:$E$269,4),")"))</f>
        <v>Jirout Lukáš (Tesla Pardubice)</v>
      </c>
      <c r="C73" s="26" t="str">
        <f>IF(Y69+Z69=0,"",CONCATENATE(Z69,":",Y69))</f>
        <v>0:3</v>
      </c>
      <c r="D73" s="27" t="str">
        <f>IF(Y73+Z73=0,"",CONCATENATE(Z73,":",Y73))</f>
        <v>3:0</v>
      </c>
      <c r="E73" s="27" t="str">
        <f>IF(Y71+Z71=0,"",CONCATENATE(Y71,":",Z71))</f>
        <v>1:3</v>
      </c>
      <c r="F73" s="28" t="s">
        <v>17</v>
      </c>
      <c r="G73" s="29">
        <v>4</v>
      </c>
      <c r="H73" s="84" t="s">
        <v>91</v>
      </c>
      <c r="J73" s="3" t="str">
        <f t="shared" si="123"/>
        <v>Svátek Martin - Jirout Lukáš</v>
      </c>
      <c r="K73" s="3" t="str">
        <f t="shared" si="124"/>
        <v>0 : 3 (-8,-4,-6)</v>
      </c>
      <c r="M73" s="3" t="str">
        <f t="shared" si="125"/>
        <v>Dvouhra - Skupina H</v>
      </c>
      <c r="N73" s="3">
        <f>A71</f>
        <v>16</v>
      </c>
      <c r="O73" s="3" t="str">
        <f>IF($N73=0,"bye",VLOOKUP($N73,seznam!$A$2:$C$268,2))</f>
        <v>Svátek Martin</v>
      </c>
      <c r="P73" s="3" t="str">
        <f>IF($N73=0,"",VLOOKUP($N73,seznam!$A$2:$D$268,4))</f>
        <v>TTC Kostelec</v>
      </c>
      <c r="Q73" s="3">
        <f>A73</f>
        <v>41</v>
      </c>
      <c r="R73" s="3" t="str">
        <f>IF($Q73=0,"bye",VLOOKUP($Q73,seznam!$A$2:$C$268,2))</f>
        <v>Jirout Lukáš</v>
      </c>
      <c r="S73" s="3" t="str">
        <f>IF($Q73=0,"",VLOOKUP($Q73,seznam!$A$2:$D$268,4))</f>
        <v>Tesla Pardubice</v>
      </c>
      <c r="T73" s="91" t="s">
        <v>102</v>
      </c>
      <c r="U73" s="92" t="s">
        <v>84</v>
      </c>
      <c r="V73" s="92" t="s">
        <v>96</v>
      </c>
      <c r="W73" s="92"/>
      <c r="X73" s="93"/>
      <c r="Y73" s="3">
        <f t="shared" si="126"/>
        <v>0</v>
      </c>
      <c r="Z73" s="3">
        <f t="shared" si="127"/>
        <v>3</v>
      </c>
      <c r="AA73" s="3">
        <f t="shared" si="128"/>
        <v>41</v>
      </c>
      <c r="AB73" s="3" t="str">
        <f>IF($AA73=0,"",VLOOKUP($AA73,seznam!$A$2:$C$268,2))</f>
        <v>Jirout Lukáš</v>
      </c>
      <c r="AC73" s="3" t="str">
        <f t="shared" si="129"/>
        <v>3:0 (8,4,6)</v>
      </c>
      <c r="AD73" s="3" t="str">
        <f t="shared" si="130"/>
        <v>3:0 (8,4,6)</v>
      </c>
      <c r="AE73" s="3">
        <f t="shared" si="131"/>
        <v>1</v>
      </c>
      <c r="AF73" s="3">
        <f t="shared" si="132"/>
        <v>2</v>
      </c>
      <c r="AH73" s="3">
        <f t="shared" si="133"/>
        <v>-1</v>
      </c>
      <c r="AI73" s="3">
        <f t="shared" si="134"/>
        <v>-1</v>
      </c>
      <c r="AJ73" s="3">
        <f t="shared" si="135"/>
        <v>-1</v>
      </c>
      <c r="AK73" s="3">
        <f t="shared" si="136"/>
        <v>0</v>
      </c>
      <c r="AL73" s="3">
        <f t="shared" si="137"/>
        <v>0</v>
      </c>
      <c r="AN73" s="3" t="str">
        <f>CONCATENATE("&lt;/Table&gt;&lt;/TD&gt;&lt;/TR&gt;&lt;/Table&gt;&lt;P&gt;")</f>
        <v>&lt;/Table&gt;&lt;/TD&gt;&lt;/TR&gt;&lt;/Table&gt;&lt;P&gt;</v>
      </c>
      <c r="AO73" s="3" t="str">
        <f>CONCATENATE("&lt;TR&gt;&lt;TD&gt;",A73,"&lt;TD width=200&gt;",B73,"&lt;TD&gt;",C73,"&lt;TD&gt;",D73,"&lt;TD&gt;",E73,"&lt;TD&gt;",F73,"&lt;TD&gt;",G73,"&lt;TD&gt;",H73,"&lt;/TD&gt;&lt;/TR&gt;")</f>
        <v>&lt;TR&gt;&lt;TD&gt;41&lt;TD width=200&gt;Jirout Lukáš (Tesla Pardubice)&lt;TD&gt;0:3&lt;TD&gt;3:0&lt;TD&gt;1:3&lt;TD&gt;XXX&lt;TD&gt;4&lt;TD&gt;3.&lt;/TD&gt;&lt;/TR&gt;</v>
      </c>
      <c r="AP73" s="3" t="str">
        <f>CONCATENATE("&lt;TR&gt;&lt;TD&gt;",J73,"&lt;TD&gt;",K73,"&lt;/TD&gt;&lt;/TR&gt;")</f>
        <v>&lt;TR&gt;&lt;TD&gt;Svátek Martin - Jirout Lukáš&lt;TD&gt;0 : 3 (-8,-4,-6)&lt;/TD&gt;&lt;/TR&gt;</v>
      </c>
    </row>
    <row r="74" spans="1:42" ht="15" customHeight="1" thickTop="1" thickBot="1" x14ac:dyDescent="0.25">
      <c r="J74" s="3" t="str">
        <f t="shared" si="123"/>
        <v>Kubíček Tomáš - Pavlíček Martin</v>
      </c>
      <c r="K74" s="3" t="str">
        <f t="shared" si="124"/>
        <v>3 : 2 (6,-12,15,-7,11)</v>
      </c>
      <c r="M74" s="3" t="str">
        <f t="shared" si="125"/>
        <v>Dvouhra - Skupina H</v>
      </c>
      <c r="N74" s="3">
        <f>A72</f>
        <v>23</v>
      </c>
      <c r="O74" s="3" t="str">
        <f>IF($N74=0,"bye",VLOOKUP($N74,seznam!$A$2:$C$268,2))</f>
        <v>Kubíček Tomáš</v>
      </c>
      <c r="P74" s="3" t="str">
        <f>IF($N74=0,"",VLOOKUP($N74,seznam!$A$2:$D$268,4))</f>
        <v>TTC Ústí n. Orl.</v>
      </c>
      <c r="Q74" s="3">
        <f>A70</f>
        <v>40</v>
      </c>
      <c r="R74" s="3" t="str">
        <f>IF($Q74=0,"bye",VLOOKUP($Q74,seznam!$A$2:$C$268,2))</f>
        <v>Pavlíček Martin</v>
      </c>
      <c r="S74" s="3" t="str">
        <f>IF($Q74=0,"",VLOOKUP($Q74,seznam!$A$2:$D$268,4))</f>
        <v>TJ Lanškroun</v>
      </c>
      <c r="T74" s="94" t="s">
        <v>94</v>
      </c>
      <c r="U74" s="95" t="s">
        <v>107</v>
      </c>
      <c r="V74" s="95" t="s">
        <v>109</v>
      </c>
      <c r="W74" s="95" t="s">
        <v>86</v>
      </c>
      <c r="X74" s="96" t="s">
        <v>105</v>
      </c>
      <c r="Y74" s="3">
        <f t="shared" si="126"/>
        <v>3</v>
      </c>
      <c r="Z74" s="3">
        <f t="shared" si="127"/>
        <v>2</v>
      </c>
      <c r="AA74" s="3">
        <f t="shared" si="128"/>
        <v>23</v>
      </c>
      <c r="AB74" s="3" t="str">
        <f>IF($AA74=0,"",VLOOKUP($AA74,seznam!$A$2:$C$268,2))</f>
        <v>Kubíček Tomáš</v>
      </c>
      <c r="AC74" s="3" t="str">
        <f t="shared" si="129"/>
        <v>3:2 (6,-12,15,-7,11)</v>
      </c>
      <c r="AD74" s="3" t="str">
        <f t="shared" si="130"/>
        <v>3:2 (6,-12,15,-7,11)</v>
      </c>
      <c r="AE74" s="3">
        <f t="shared" si="131"/>
        <v>2</v>
      </c>
      <c r="AF74" s="3">
        <f t="shared" si="132"/>
        <v>1</v>
      </c>
      <c r="AH74" s="3">
        <f t="shared" si="133"/>
        <v>1</v>
      </c>
      <c r="AI74" s="3">
        <f t="shared" si="134"/>
        <v>-1</v>
      </c>
      <c r="AJ74" s="3">
        <f t="shared" si="135"/>
        <v>1</v>
      </c>
      <c r="AK74" s="3">
        <f t="shared" si="136"/>
        <v>-1</v>
      </c>
      <c r="AL74" s="3">
        <f t="shared" si="137"/>
        <v>1</v>
      </c>
      <c r="AP74" s="3" t="str">
        <f>CONCATENATE("&lt;TR&gt;&lt;TD&gt;",J74,"&lt;TD&gt;",K74,"&lt;/TD&gt;&lt;/TR&gt;")</f>
        <v>&lt;TR&gt;&lt;TD&gt;Kubíček Tomáš - Pavlíček Martin&lt;TD&gt;3 : 2 (6,-12,15,-7,11)&lt;/TD&gt;&lt;/TR&gt;</v>
      </c>
    </row>
    <row r="75" spans="1:42" ht="15" customHeight="1" thickTop="1" thickBot="1" x14ac:dyDescent="0.25">
      <c r="M75" s="7" t="str">
        <f>B76</f>
        <v>Skupina J</v>
      </c>
      <c r="N75" s="7" t="s">
        <v>3</v>
      </c>
      <c r="O75" s="7" t="s">
        <v>29</v>
      </c>
      <c r="P75" s="7" t="s">
        <v>4</v>
      </c>
      <c r="Q75" s="7" t="s">
        <v>3</v>
      </c>
      <c r="R75" s="7" t="s">
        <v>30</v>
      </c>
      <c r="S75" s="7" t="s">
        <v>4</v>
      </c>
      <c r="T75" s="8" t="s">
        <v>5</v>
      </c>
      <c r="U75" s="8" t="s">
        <v>6</v>
      </c>
      <c r="V75" s="8" t="s">
        <v>7</v>
      </c>
      <c r="W75" s="8" t="s">
        <v>8</v>
      </c>
      <c r="X75" s="8" t="s">
        <v>9</v>
      </c>
      <c r="Y75" s="7" t="s">
        <v>10</v>
      </c>
      <c r="Z75" s="7" t="s">
        <v>11</v>
      </c>
      <c r="AA75" s="7" t="s">
        <v>12</v>
      </c>
      <c r="AN75" s="3" t="s">
        <v>13</v>
      </c>
    </row>
    <row r="76" spans="1:42" ht="15" customHeight="1" thickTop="1" thickBot="1" x14ac:dyDescent="0.25">
      <c r="A76" s="9">
        <v>11</v>
      </c>
      <c r="B76" s="10" t="s">
        <v>79</v>
      </c>
      <c r="C76" s="11">
        <v>1</v>
      </c>
      <c r="D76" s="12">
        <v>2</v>
      </c>
      <c r="E76" s="12">
        <v>3</v>
      </c>
      <c r="F76" s="13">
        <v>4</v>
      </c>
      <c r="G76" s="14" t="s">
        <v>15</v>
      </c>
      <c r="H76" s="13" t="s">
        <v>16</v>
      </c>
      <c r="J76" s="3" t="str">
        <f t="shared" ref="J76:J81" si="138">CONCATENATE(O76," - ",R76)</f>
        <v>Matuška Tomáš - Průša Marek</v>
      </c>
      <c r="K76" s="3" t="str">
        <f t="shared" ref="K76:K81" si="139">IF(SUM(Y76:Z76)=0,AD76,CONCATENATE(Y76," : ",Z76," (",T76,",",U76,",",V76,IF(Y76+Z76&gt;3,",",""),W76,IF(Y76+Z76&gt;4,",",""),X76,")"))</f>
        <v>3 : 0 (6,3,3)</v>
      </c>
      <c r="M76" s="3" t="str">
        <f t="shared" ref="M76:M81" si="140">CONCATENATE("Dvouhra - Skupina H")</f>
        <v>Dvouhra - Skupina H</v>
      </c>
      <c r="N76" s="3">
        <f>A77</f>
        <v>6</v>
      </c>
      <c r="O76" s="3" t="str">
        <f>IF($N76=0,"bye",VLOOKUP($N76,seznam!$A$2:$C$268,2))</f>
        <v>Matuška Tomáš</v>
      </c>
      <c r="P76" s="3" t="str">
        <f>IF($N76=0,"",VLOOKUP($N76,seznam!$A$2:$D$268,4))</f>
        <v>Tatran Hostinné</v>
      </c>
      <c r="Q76" s="3">
        <f>A80</f>
        <v>43</v>
      </c>
      <c r="R76" s="3" t="str">
        <f>IF($Q76=0,"bye",VLOOKUP($Q76,seznam!$A$2:$C$268,2))</f>
        <v>Průša Marek</v>
      </c>
      <c r="S76" s="3" t="str">
        <f>IF($Q76=0,"",VLOOKUP($Q76,seznam!$A$2:$D$268,4))</f>
        <v>Jiskra Nový Bydžov</v>
      </c>
      <c r="T76" s="88" t="s">
        <v>94</v>
      </c>
      <c r="U76" s="89" t="s">
        <v>81</v>
      </c>
      <c r="V76" s="89" t="s">
        <v>81</v>
      </c>
      <c r="W76" s="89"/>
      <c r="X76" s="90"/>
      <c r="Y76" s="3">
        <f t="shared" ref="Y76:Y81" si="141">COUNTIF(AH76:AL76,"&gt;0")</f>
        <v>3</v>
      </c>
      <c r="Z76" s="3">
        <f t="shared" ref="Z76:Z81" si="142">COUNTIF(AH76:AL76,"&lt;0")</f>
        <v>0</v>
      </c>
      <c r="AA76" s="3">
        <f t="shared" ref="AA76:AA81" si="143">IF(Y76=Z76,0,IF(Y76&gt;Z76,N76,Q76))</f>
        <v>6</v>
      </c>
      <c r="AB76" s="3" t="str">
        <f>IF($AA76=0,"",VLOOKUP($AA76,seznam!$A$2:$C$268,2))</f>
        <v>Matuška Tomáš</v>
      </c>
      <c r="AC76" s="3" t="str">
        <f t="shared" ref="AC76:AC81" si="144">IF(Y76=Z76,"",IF(Y76&gt;Z76,CONCATENATE(Y76,":",Z76," (",T76,",",U76,",",V76,IF(SUM(Y76:Z76)&gt;3,",",""),W76,IF(SUM(Y76:Z76)&gt;4,",",""),X76,")"),CONCATENATE(Z76,":",Y76," (",-T76,",",-U76,",",-V76,IF(SUM(Y76:Z76)&gt;3,CONCATENATE(",",-W76),""),IF(SUM(Y76:Z76)&gt;4,CONCATENATE(",",-X76),""),")")))</f>
        <v>3:0 (6,3,3)</v>
      </c>
      <c r="AD76" s="3" t="str">
        <f t="shared" ref="AD76:AD81" si="145">IF(SUM(Y76:Z76)=0,"",AC76)</f>
        <v>3:0 (6,3,3)</v>
      </c>
      <c r="AE76" s="3">
        <f t="shared" ref="AE76:AE81" si="146">IF(T76="",0,IF(Y76&gt;Z76,2,1))</f>
        <v>2</v>
      </c>
      <c r="AF76" s="3">
        <f t="shared" ref="AF76:AF81" si="147">IF(T76="",0,IF(Z76&gt;Y76,2,1))</f>
        <v>1</v>
      </c>
      <c r="AH76" s="3">
        <f t="shared" ref="AH76:AH81" si="148">IF(T76="",0,IF(MID(T76,1,1)="-",-1,1))</f>
        <v>1</v>
      </c>
      <c r="AI76" s="3">
        <f t="shared" ref="AI76:AI81" si="149">IF(U76="",0,IF(MID(U76,1,1)="-",-1,1))</f>
        <v>1</v>
      </c>
      <c r="AJ76" s="3">
        <f t="shared" ref="AJ76:AJ81" si="150">IF(V76="",0,IF(MID(V76,1,1)="-",-1,1))</f>
        <v>1</v>
      </c>
      <c r="AK76" s="3">
        <f t="shared" ref="AK76:AK81" si="151">IF(W76="",0,IF(MID(W76,1,1)="-",-1,1))</f>
        <v>0</v>
      </c>
      <c r="AL76" s="3">
        <f t="shared" ref="AL76:AL81" si="152">IF(X76="",0,IF(MID(X76,1,1)="-",-1,1))</f>
        <v>0</v>
      </c>
      <c r="AN76" s="3" t="str">
        <f>CONCATENATE("&lt;Table border=1 cellpading=0 cellspacing=0 width=480&gt;&lt;TR&gt;&lt;TH colspan=2&gt;",B76,"&lt;TH&gt;1&lt;TH&gt;2&lt;TH&gt;3&lt;TH&gt;4&lt;TH&gt;Body&lt;TH&gt;Pořadí&lt;/TH&gt;&lt;/TR&gt;")</f>
        <v>&lt;Table border=1 cellpading=0 cellspacing=0 width=480&gt;&lt;TR&gt;&lt;TH colspan=2&gt;Skupina J&lt;TH&gt;1&lt;TH&gt;2&lt;TH&gt;3&lt;TH&gt;4&lt;TH&gt;Body&lt;TH&gt;Pořadí&lt;/TH&gt;&lt;/TR&gt;</v>
      </c>
      <c r="AP76" s="3" t="str">
        <f>CONCATENATE("&lt;TR&gt;&lt;TD width=250&gt;",J76,"&lt;TD&gt;",K76,"&lt;/TD&gt;&lt;/TR&gt;")</f>
        <v>&lt;TR&gt;&lt;TD width=250&gt;Matuška Tomáš - Průša Marek&lt;TD&gt;3 : 0 (6,3,3)&lt;/TD&gt;&lt;/TR&gt;</v>
      </c>
    </row>
    <row r="77" spans="1:42" ht="15" customHeight="1" thickTop="1" x14ac:dyDescent="0.2">
      <c r="A77" s="85">
        <v>6</v>
      </c>
      <c r="B77" s="15" t="str">
        <f>IF($A77="","",CONCATENATE(VLOOKUP($A77,seznam!$A$2:$B$268,2)," (",VLOOKUP($A77,seznam!$A$2:$E$269,4),")"))</f>
        <v>Matuška Tomáš (Tatran Hostinné)</v>
      </c>
      <c r="C77" s="16" t="s">
        <v>17</v>
      </c>
      <c r="D77" s="17" t="str">
        <f>IF(Y79+Z79=0,"",CONCATENATE(Y79,":",Z79))</f>
        <v>3:0</v>
      </c>
      <c r="E77" s="17" t="str">
        <f>IF(Y81+Z81=0,"",CONCATENATE(Z81,":",Y81))</f>
        <v>3:2</v>
      </c>
      <c r="F77" s="18" t="str">
        <f>IF(Y76+Z76=0,"",CONCATENATE(Y76,":",Z76))</f>
        <v>3:0</v>
      </c>
      <c r="G77" s="19">
        <f>IF(AE76+AE79+AF81=0,"",AE76+AE79+AF81)</f>
        <v>6</v>
      </c>
      <c r="H77" s="82" t="s">
        <v>90</v>
      </c>
      <c r="J77" s="3" t="str">
        <f t="shared" si="138"/>
        <v>Švadlenka Matěj - Krčmář Tomáš</v>
      </c>
      <c r="K77" s="3" t="str">
        <f t="shared" si="139"/>
        <v>0 : 3 (-4,-9,-5)</v>
      </c>
      <c r="M77" s="3" t="str">
        <f t="shared" si="140"/>
        <v>Dvouhra - Skupina H</v>
      </c>
      <c r="N77" s="3">
        <f>A78</f>
        <v>38</v>
      </c>
      <c r="O77" s="3" t="str">
        <f>IF($N77=0,"bye",VLOOKUP($N77,seznam!$A$2:$C$268,2))</f>
        <v>Švadlenka Matěj</v>
      </c>
      <c r="P77" s="3" t="str">
        <f>IF($N77=0,"",VLOOKUP($N77,seznam!$A$2:$D$268,4))</f>
        <v>Chrudim</v>
      </c>
      <c r="Q77" s="3">
        <f>A79</f>
        <v>10</v>
      </c>
      <c r="R77" s="3" t="str">
        <f>IF($Q77=0,"bye",VLOOKUP($Q77,seznam!$A$2:$C$268,2))</f>
        <v>Krčmář Tomáš</v>
      </c>
      <c r="S77" s="3" t="str">
        <f>IF($Q77=0,"",VLOOKUP($Q77,seznam!$A$2:$D$268,4))</f>
        <v>TTC Kostelec</v>
      </c>
      <c r="T77" s="91" t="s">
        <v>84</v>
      </c>
      <c r="U77" s="92" t="s">
        <v>100</v>
      </c>
      <c r="V77" s="92" t="s">
        <v>85</v>
      </c>
      <c r="W77" s="92"/>
      <c r="X77" s="93"/>
      <c r="Y77" s="3">
        <f t="shared" si="141"/>
        <v>0</v>
      </c>
      <c r="Z77" s="3">
        <f t="shared" si="142"/>
        <v>3</v>
      </c>
      <c r="AA77" s="3">
        <f t="shared" si="143"/>
        <v>10</v>
      </c>
      <c r="AB77" s="3" t="str">
        <f>IF($AA77=0,"",VLOOKUP($AA77,seznam!$A$2:$C$268,2))</f>
        <v>Krčmář Tomáš</v>
      </c>
      <c r="AC77" s="3" t="str">
        <f t="shared" si="144"/>
        <v>3:0 (4,9,5)</v>
      </c>
      <c r="AD77" s="3" t="str">
        <f t="shared" si="145"/>
        <v>3:0 (4,9,5)</v>
      </c>
      <c r="AE77" s="3">
        <f t="shared" si="146"/>
        <v>1</v>
      </c>
      <c r="AF77" s="3">
        <f t="shared" si="147"/>
        <v>2</v>
      </c>
      <c r="AH77" s="3">
        <f t="shared" si="148"/>
        <v>-1</v>
      </c>
      <c r="AI77" s="3">
        <f t="shared" si="149"/>
        <v>-1</v>
      </c>
      <c r="AJ77" s="3">
        <f t="shared" si="150"/>
        <v>-1</v>
      </c>
      <c r="AK77" s="3">
        <f t="shared" si="151"/>
        <v>0</v>
      </c>
      <c r="AL77" s="3">
        <f t="shared" si="152"/>
        <v>0</v>
      </c>
      <c r="AN77" s="3" t="str">
        <f>CONCATENATE(AO77,AO78,AO79,AO80,)</f>
        <v>&lt;TR&gt;&lt;TD&gt;6&lt;TD width=200&gt;Matuška Tomáš (Tatran Hostinné)&lt;TD&gt;XXX&lt;TD&gt;3:0&lt;TD&gt;3:2&lt;TD&gt;3:0&lt;TD&gt;6&lt;TD&gt;1.&lt;/TD&gt;&lt;/TR&gt;&lt;TR&gt;&lt;TD&gt;38&lt;TD width=200&gt;Švadlenka Matěj (Chrudim)&lt;TD&gt;0:3&lt;TD&gt;XXX&lt;TD&gt;0:3&lt;TD&gt;3:0&lt;TD&gt;4&lt;TD&gt;3.&lt;/TD&gt;&lt;/TR&gt;&lt;TR&gt;&lt;TD&gt;10&lt;TD width=200&gt;Krčmář Tomáš (TTC Kostelec)&lt;TD&gt;2:3&lt;TD&gt;3:0&lt;TD&gt;XXX&lt;TD&gt;3:0&lt;TD&gt;5&lt;TD&gt;2.&lt;/TD&gt;&lt;/TR&gt;&lt;TR&gt;&lt;TD&gt;43&lt;TD width=200&gt;Průša Marek (Jiskra Nový Bydžov)&lt;TD&gt;0:3&lt;TD&gt;0:3&lt;TD&gt;0:3&lt;TD&gt;XXX&lt;TD&gt;3&lt;TD&gt;4.&lt;/TD&gt;&lt;/TR&gt;</v>
      </c>
      <c r="AO77" s="3" t="str">
        <f>CONCATENATE("&lt;TR&gt;&lt;TD&gt;",A77,"&lt;TD width=200&gt;",B77,"&lt;TD&gt;",C77,"&lt;TD&gt;",D77,"&lt;TD&gt;",E77,"&lt;TD&gt;",F77,"&lt;TD&gt;",G77,"&lt;TD&gt;",H77,"&lt;/TD&gt;&lt;/TR&gt;")</f>
        <v>&lt;TR&gt;&lt;TD&gt;6&lt;TD width=200&gt;Matuška Tomáš (Tatran Hostinné)&lt;TD&gt;XXX&lt;TD&gt;3:0&lt;TD&gt;3:2&lt;TD&gt;3:0&lt;TD&gt;6&lt;TD&gt;1.&lt;/TD&gt;&lt;/TR&gt;</v>
      </c>
      <c r="AP77" s="3" t="str">
        <f>CONCATENATE("&lt;TR&gt;&lt;TD&gt;",J77,"&lt;TD&gt;",K77,"&lt;/TD&gt;&lt;/TR&gt;")</f>
        <v>&lt;TR&gt;&lt;TD&gt;Švadlenka Matěj - Krčmář Tomáš&lt;TD&gt;0 : 3 (-4,-9,-5)&lt;/TD&gt;&lt;/TR&gt;</v>
      </c>
    </row>
    <row r="78" spans="1:42" ht="15" customHeight="1" x14ac:dyDescent="0.2">
      <c r="A78" s="86">
        <v>38</v>
      </c>
      <c r="B78" s="20" t="str">
        <f>IF($A78="","",CONCATENATE(VLOOKUP($A78,seznam!$A$2:$B$268,2)," (",VLOOKUP($A78,seznam!$A$2:$E$269,4),")"))</f>
        <v>Švadlenka Matěj (Chrudim)</v>
      </c>
      <c r="C78" s="21" t="str">
        <f>IF(Y79+Z79=0,"",CONCATENATE(Z79,":",Y79))</f>
        <v>0:3</v>
      </c>
      <c r="D78" s="22" t="s">
        <v>17</v>
      </c>
      <c r="E78" s="22" t="str">
        <f>IF(Y77+Z77=0,"",CONCATENATE(Y77,":",Z77))</f>
        <v>0:3</v>
      </c>
      <c r="F78" s="23" t="str">
        <f>IF(Y80+Z80=0,"",CONCATENATE(Y80,":",Z80))</f>
        <v>3:0</v>
      </c>
      <c r="G78" s="24">
        <f>IF(AE77+AF79+AE80=0,"",AE77+AF79+AE80)</f>
        <v>4</v>
      </c>
      <c r="H78" s="83" t="s">
        <v>91</v>
      </c>
      <c r="J78" s="3" t="str">
        <f t="shared" si="138"/>
        <v>Průša Marek - Krčmář Tomáš</v>
      </c>
      <c r="K78" s="3" t="str">
        <f t="shared" si="139"/>
        <v>0 : 3 (-11,-9,-4)</v>
      </c>
      <c r="M78" s="3" t="str">
        <f t="shared" si="140"/>
        <v>Dvouhra - Skupina H</v>
      </c>
      <c r="N78" s="3">
        <f>A80</f>
        <v>43</v>
      </c>
      <c r="O78" s="3" t="str">
        <f>IF($N78=0,"bye",VLOOKUP($N78,seznam!$A$2:$C$268,2))</f>
        <v>Průša Marek</v>
      </c>
      <c r="P78" s="3" t="str">
        <f>IF($N78=0,"",VLOOKUP($N78,seznam!$A$2:$D$268,4))</f>
        <v>Jiskra Nový Bydžov</v>
      </c>
      <c r="Q78" s="3">
        <f>A79</f>
        <v>10</v>
      </c>
      <c r="R78" s="3" t="str">
        <f>IF($Q78=0,"bye",VLOOKUP($Q78,seznam!$A$2:$C$268,2))</f>
        <v>Krčmář Tomáš</v>
      </c>
      <c r="S78" s="3" t="str">
        <f>IF($Q78=0,"",VLOOKUP($Q78,seznam!$A$2:$D$268,4))</f>
        <v>TTC Kostelec</v>
      </c>
      <c r="T78" s="91" t="s">
        <v>99</v>
      </c>
      <c r="U78" s="92" t="s">
        <v>100</v>
      </c>
      <c r="V78" s="92" t="s">
        <v>84</v>
      </c>
      <c r="W78" s="92"/>
      <c r="X78" s="93"/>
      <c r="Y78" s="3">
        <f t="shared" si="141"/>
        <v>0</v>
      </c>
      <c r="Z78" s="3">
        <f t="shared" si="142"/>
        <v>3</v>
      </c>
      <c r="AA78" s="3">
        <f t="shared" si="143"/>
        <v>10</v>
      </c>
      <c r="AB78" s="3" t="str">
        <f>IF($AA78=0,"",VLOOKUP($AA78,seznam!$A$2:$C$268,2))</f>
        <v>Krčmář Tomáš</v>
      </c>
      <c r="AC78" s="3" t="str">
        <f t="shared" si="144"/>
        <v>3:0 (11,9,4)</v>
      </c>
      <c r="AD78" s="3" t="str">
        <f t="shared" si="145"/>
        <v>3:0 (11,9,4)</v>
      </c>
      <c r="AE78" s="3">
        <f t="shared" si="146"/>
        <v>1</v>
      </c>
      <c r="AF78" s="3">
        <f t="shared" si="147"/>
        <v>2</v>
      </c>
      <c r="AH78" s="3">
        <f t="shared" si="148"/>
        <v>-1</v>
      </c>
      <c r="AI78" s="3">
        <f t="shared" si="149"/>
        <v>-1</v>
      </c>
      <c r="AJ78" s="3">
        <f t="shared" si="150"/>
        <v>-1</v>
      </c>
      <c r="AK78" s="3">
        <f t="shared" si="151"/>
        <v>0</v>
      </c>
      <c r="AL78" s="3">
        <f t="shared" si="152"/>
        <v>0</v>
      </c>
      <c r="AN78" s="3" t="str">
        <f>CONCATENATE("&lt;/Table&gt;&lt;TD width=420&gt;&lt;Table&gt;")</f>
        <v>&lt;/Table&gt;&lt;TD width=420&gt;&lt;Table&gt;</v>
      </c>
      <c r="AO78" s="3" t="str">
        <f>CONCATENATE("&lt;TR&gt;&lt;TD&gt;",A78,"&lt;TD width=200&gt;",B78,"&lt;TD&gt;",C78,"&lt;TD&gt;",D78,"&lt;TD&gt;",E78,"&lt;TD&gt;",F78,"&lt;TD&gt;",G78,"&lt;TD&gt;",H78,"&lt;/TD&gt;&lt;/TR&gt;")</f>
        <v>&lt;TR&gt;&lt;TD&gt;38&lt;TD width=200&gt;Švadlenka Matěj (Chrudim)&lt;TD&gt;0:3&lt;TD&gt;XXX&lt;TD&gt;0:3&lt;TD&gt;3:0&lt;TD&gt;4&lt;TD&gt;3.&lt;/TD&gt;&lt;/TR&gt;</v>
      </c>
      <c r="AP78" s="3" t="str">
        <f>CONCATENATE("&lt;TR&gt;&lt;TD&gt;",J78,"&lt;TD&gt;",K78,"&lt;/TD&gt;&lt;/TR&gt;")</f>
        <v>&lt;TR&gt;&lt;TD&gt;Průša Marek - Krčmář Tomáš&lt;TD&gt;0 : 3 (-11,-9,-4)&lt;/TD&gt;&lt;/TR&gt;</v>
      </c>
    </row>
    <row r="79" spans="1:42" ht="15" customHeight="1" x14ac:dyDescent="0.2">
      <c r="A79" s="86">
        <v>10</v>
      </c>
      <c r="B79" s="20" t="str">
        <f>IF($A79="","",CONCATENATE(VLOOKUP($A79,seznam!$A$2:$B$268,2)," (",VLOOKUP($A79,seznam!$A$2:$E$269,4),")"))</f>
        <v>Krčmář Tomáš (TTC Kostelec)</v>
      </c>
      <c r="C79" s="21" t="str">
        <f>IF(Y81+Z81=0,"",CONCATENATE(Y81,":",Z81))</f>
        <v>2:3</v>
      </c>
      <c r="D79" s="22" t="str">
        <f>IF(Y77+Z77=0,"",CONCATENATE(Z77,":",Y77))</f>
        <v>3:0</v>
      </c>
      <c r="E79" s="22" t="s">
        <v>17</v>
      </c>
      <c r="F79" s="23" t="str">
        <f>IF(Y78+Z78=0,"",CONCATENATE(Z78,":",Y78))</f>
        <v>3:0</v>
      </c>
      <c r="G79" s="24">
        <f>IF(AF77+AF78+AE81=0,"",AF77+AF78+AE81)</f>
        <v>5</v>
      </c>
      <c r="H79" s="83" t="s">
        <v>92</v>
      </c>
      <c r="J79" s="3" t="str">
        <f t="shared" si="138"/>
        <v>Matuška Tomáš - Švadlenka Matěj</v>
      </c>
      <c r="K79" s="3" t="str">
        <f t="shared" si="139"/>
        <v>3 : 0 (3,8,10)</v>
      </c>
      <c r="M79" s="3" t="str">
        <f t="shared" si="140"/>
        <v>Dvouhra - Skupina H</v>
      </c>
      <c r="N79" s="3">
        <f>A77</f>
        <v>6</v>
      </c>
      <c r="O79" s="3" t="str">
        <f>IF($N79=0,"bye",VLOOKUP($N79,seznam!$A$2:$C$268,2))</f>
        <v>Matuška Tomáš</v>
      </c>
      <c r="P79" s="3" t="str">
        <f>IF($N79=0,"",VLOOKUP($N79,seznam!$A$2:$D$268,4))</f>
        <v>Tatran Hostinné</v>
      </c>
      <c r="Q79" s="3">
        <f>A78</f>
        <v>38</v>
      </c>
      <c r="R79" s="3" t="str">
        <f>IF($Q79=0,"bye",VLOOKUP($Q79,seznam!$A$2:$C$268,2))</f>
        <v>Švadlenka Matěj</v>
      </c>
      <c r="S79" s="3" t="str">
        <f>IF($Q79=0,"",VLOOKUP($Q79,seznam!$A$2:$D$268,4))</f>
        <v>Chrudim</v>
      </c>
      <c r="T79" s="91" t="s">
        <v>81</v>
      </c>
      <c r="U79" s="92" t="s">
        <v>83</v>
      </c>
      <c r="V79" s="92" t="s">
        <v>106</v>
      </c>
      <c r="W79" s="92"/>
      <c r="X79" s="93"/>
      <c r="Y79" s="3">
        <f t="shared" si="141"/>
        <v>3</v>
      </c>
      <c r="Z79" s="3">
        <f t="shared" si="142"/>
        <v>0</v>
      </c>
      <c r="AA79" s="3">
        <f t="shared" si="143"/>
        <v>6</v>
      </c>
      <c r="AB79" s="3" t="str">
        <f>IF($AA79=0,"",VLOOKUP($AA79,seznam!$A$2:$C$268,2))</f>
        <v>Matuška Tomáš</v>
      </c>
      <c r="AC79" s="3" t="str">
        <f t="shared" si="144"/>
        <v>3:0 (3,8,10)</v>
      </c>
      <c r="AD79" s="3" t="str">
        <f t="shared" si="145"/>
        <v>3:0 (3,8,10)</v>
      </c>
      <c r="AE79" s="3">
        <f t="shared" si="146"/>
        <v>2</v>
      </c>
      <c r="AF79" s="3">
        <f t="shared" si="147"/>
        <v>1</v>
      </c>
      <c r="AH79" s="3">
        <f t="shared" si="148"/>
        <v>1</v>
      </c>
      <c r="AI79" s="3">
        <f t="shared" si="149"/>
        <v>1</v>
      </c>
      <c r="AJ79" s="3">
        <f t="shared" si="150"/>
        <v>1</v>
      </c>
      <c r="AK79" s="3">
        <f t="shared" si="151"/>
        <v>0</v>
      </c>
      <c r="AL79" s="3">
        <f t="shared" si="152"/>
        <v>0</v>
      </c>
      <c r="AN79" s="3" t="str">
        <f>CONCATENATE(AP76,AP77,AP78,AP79,AP80,AP81,)</f>
        <v>&lt;TR&gt;&lt;TD width=250&gt;Matuška Tomáš - Průša Marek&lt;TD&gt;3 : 0 (6,3,3)&lt;/TD&gt;&lt;/TR&gt;&lt;TR&gt;&lt;TD&gt;Švadlenka Matěj - Krčmář Tomáš&lt;TD&gt;0 : 3 (-4,-9,-5)&lt;/TD&gt;&lt;/TR&gt;&lt;TR&gt;&lt;TD&gt;Průša Marek - Krčmář Tomáš&lt;TD&gt;0 : 3 (-11,-9,-4)&lt;/TD&gt;&lt;/TR&gt;&lt;TR&gt;&lt;TD&gt;Matuška Tomáš - Švadlenka Matěj&lt;TD&gt;3 : 0 (3,8,10)&lt;/TD&gt;&lt;/TR&gt;&lt;TR&gt;&lt;TD&gt;Švadlenka Matěj - Průša Marek&lt;TD&gt;3 : 0 (3,2,8)&lt;/TD&gt;&lt;/TR&gt;&lt;TR&gt;&lt;TD&gt;Krčmář Tomáš - Matuška Tomáš&lt;TD&gt;2 : 3 (10,-4,-3,12,-6)&lt;/TD&gt;&lt;/TR&gt;</v>
      </c>
      <c r="AO79" s="3" t="str">
        <f>CONCATENATE("&lt;TR&gt;&lt;TD&gt;",A79,"&lt;TD width=200&gt;",B79,"&lt;TD&gt;",C79,"&lt;TD&gt;",D79,"&lt;TD&gt;",E79,"&lt;TD&gt;",F79,"&lt;TD&gt;",G79,"&lt;TD&gt;",H79,"&lt;/TD&gt;&lt;/TR&gt;")</f>
        <v>&lt;TR&gt;&lt;TD&gt;10&lt;TD width=200&gt;Krčmář Tomáš (TTC Kostelec)&lt;TD&gt;2:3&lt;TD&gt;3:0&lt;TD&gt;XXX&lt;TD&gt;3:0&lt;TD&gt;5&lt;TD&gt;2.&lt;/TD&gt;&lt;/TR&gt;</v>
      </c>
      <c r="AP79" s="3" t="str">
        <f>CONCATENATE("&lt;TR&gt;&lt;TD&gt;",J79,"&lt;TD&gt;",K79,"&lt;/TD&gt;&lt;/TR&gt;")</f>
        <v>&lt;TR&gt;&lt;TD&gt;Matuška Tomáš - Švadlenka Matěj&lt;TD&gt;3 : 0 (3,8,10)&lt;/TD&gt;&lt;/TR&gt;</v>
      </c>
    </row>
    <row r="80" spans="1:42" ht="15" customHeight="1" thickBot="1" x14ac:dyDescent="0.25">
      <c r="A80" s="87">
        <v>43</v>
      </c>
      <c r="B80" s="25" t="str">
        <f>IF($A80="","",CONCATENATE(VLOOKUP($A80,seznam!$A$2:$B$268,2)," (",VLOOKUP($A80,seznam!$A$2:$E$269,4),")"))</f>
        <v>Průša Marek (Jiskra Nový Bydžov)</v>
      </c>
      <c r="C80" s="26" t="str">
        <f>IF(Y76+Z76=0,"",CONCATENATE(Z76,":",Y76))</f>
        <v>0:3</v>
      </c>
      <c r="D80" s="27" t="str">
        <f>IF(Y80+Z80=0,"",CONCATENATE(Z80,":",Y80))</f>
        <v>0:3</v>
      </c>
      <c r="E80" s="27" t="str">
        <f>IF(Y78+Z78=0,"",CONCATENATE(Y78,":",Z78))</f>
        <v>0:3</v>
      </c>
      <c r="F80" s="28" t="s">
        <v>17</v>
      </c>
      <c r="G80" s="29">
        <f>IF(AF76+AE78+AF80=0,"",AF76+AE78+AF80)</f>
        <v>3</v>
      </c>
      <c r="H80" s="84" t="s">
        <v>93</v>
      </c>
      <c r="J80" s="3" t="str">
        <f t="shared" si="138"/>
        <v>Švadlenka Matěj - Průša Marek</v>
      </c>
      <c r="K80" s="3" t="str">
        <f t="shared" si="139"/>
        <v>3 : 0 (3,2,8)</v>
      </c>
      <c r="M80" s="3" t="str">
        <f t="shared" si="140"/>
        <v>Dvouhra - Skupina H</v>
      </c>
      <c r="N80" s="3">
        <f>A78</f>
        <v>38</v>
      </c>
      <c r="O80" s="3" t="str">
        <f>IF($N80=0,"bye",VLOOKUP($N80,seznam!$A$2:$C$268,2))</f>
        <v>Švadlenka Matěj</v>
      </c>
      <c r="P80" s="3" t="str">
        <f>IF($N80=0,"",VLOOKUP($N80,seznam!$A$2:$D$268,4))</f>
        <v>Chrudim</v>
      </c>
      <c r="Q80" s="3">
        <f>A80</f>
        <v>43</v>
      </c>
      <c r="R80" s="3" t="str">
        <f>IF($Q80=0,"bye",VLOOKUP($Q80,seznam!$A$2:$C$268,2))</f>
        <v>Průša Marek</v>
      </c>
      <c r="S80" s="3" t="str">
        <f>IF($Q80=0,"",VLOOKUP($Q80,seznam!$A$2:$D$268,4))</f>
        <v>Jiskra Nový Bydžov</v>
      </c>
      <c r="T80" s="91" t="s">
        <v>81</v>
      </c>
      <c r="U80" s="92" t="s">
        <v>80</v>
      </c>
      <c r="V80" s="92" t="s">
        <v>83</v>
      </c>
      <c r="W80" s="92"/>
      <c r="X80" s="93"/>
      <c r="Y80" s="3">
        <f t="shared" si="141"/>
        <v>3</v>
      </c>
      <c r="Z80" s="3">
        <f t="shared" si="142"/>
        <v>0</v>
      </c>
      <c r="AA80" s="3">
        <f t="shared" si="143"/>
        <v>38</v>
      </c>
      <c r="AB80" s="3" t="str">
        <f>IF($AA80=0,"",VLOOKUP($AA80,seznam!$A$2:$C$268,2))</f>
        <v>Švadlenka Matěj</v>
      </c>
      <c r="AC80" s="3" t="str">
        <f t="shared" si="144"/>
        <v>3:0 (3,2,8)</v>
      </c>
      <c r="AD80" s="3" t="str">
        <f t="shared" si="145"/>
        <v>3:0 (3,2,8)</v>
      </c>
      <c r="AE80" s="3">
        <f t="shared" si="146"/>
        <v>2</v>
      </c>
      <c r="AF80" s="3">
        <f t="shared" si="147"/>
        <v>1</v>
      </c>
      <c r="AH80" s="3">
        <f t="shared" si="148"/>
        <v>1</v>
      </c>
      <c r="AI80" s="3">
        <f t="shared" si="149"/>
        <v>1</v>
      </c>
      <c r="AJ80" s="3">
        <f t="shared" si="150"/>
        <v>1</v>
      </c>
      <c r="AK80" s="3">
        <f t="shared" si="151"/>
        <v>0</v>
      </c>
      <c r="AL80" s="3">
        <f t="shared" si="152"/>
        <v>0</v>
      </c>
      <c r="AN80" s="3" t="str">
        <f>CONCATENATE("&lt;/Table&gt;&lt;/TD&gt;&lt;/TR&gt;&lt;/Table&gt;&lt;P&gt;")</f>
        <v>&lt;/Table&gt;&lt;/TD&gt;&lt;/TR&gt;&lt;/Table&gt;&lt;P&gt;</v>
      </c>
      <c r="AO80" s="3" t="str">
        <f>CONCATENATE("&lt;TR&gt;&lt;TD&gt;",A80,"&lt;TD width=200&gt;",B80,"&lt;TD&gt;",C80,"&lt;TD&gt;",D80,"&lt;TD&gt;",E80,"&lt;TD&gt;",F80,"&lt;TD&gt;",G80,"&lt;TD&gt;",H80,"&lt;/TD&gt;&lt;/TR&gt;")</f>
        <v>&lt;TR&gt;&lt;TD&gt;43&lt;TD width=200&gt;Průša Marek (Jiskra Nový Bydžov)&lt;TD&gt;0:3&lt;TD&gt;0:3&lt;TD&gt;0:3&lt;TD&gt;XXX&lt;TD&gt;3&lt;TD&gt;4.&lt;/TD&gt;&lt;/TR&gt;</v>
      </c>
      <c r="AP80" s="3" t="str">
        <f>CONCATENATE("&lt;TR&gt;&lt;TD&gt;",J80,"&lt;TD&gt;",K80,"&lt;/TD&gt;&lt;/TR&gt;")</f>
        <v>&lt;TR&gt;&lt;TD&gt;Švadlenka Matěj - Průša Marek&lt;TD&gt;3 : 0 (3,2,8)&lt;/TD&gt;&lt;/TR&gt;</v>
      </c>
    </row>
    <row r="81" spans="1:42" ht="15" customHeight="1" thickTop="1" thickBot="1" x14ac:dyDescent="0.25">
      <c r="J81" s="3" t="str">
        <f t="shared" si="138"/>
        <v>Krčmář Tomáš - Matuška Tomáš</v>
      </c>
      <c r="K81" s="3" t="str">
        <f t="shared" si="139"/>
        <v>2 : 3 (10,-4,-3,12,-6)</v>
      </c>
      <c r="M81" s="3" t="str">
        <f t="shared" si="140"/>
        <v>Dvouhra - Skupina H</v>
      </c>
      <c r="N81" s="3">
        <f>A79</f>
        <v>10</v>
      </c>
      <c r="O81" s="3" t="str">
        <f>IF($N81=0,"bye",VLOOKUP($N81,seznam!$A$2:$C$268,2))</f>
        <v>Krčmář Tomáš</v>
      </c>
      <c r="P81" s="3" t="str">
        <f>IF($N81=0,"",VLOOKUP($N81,seznam!$A$2:$D$268,4))</f>
        <v>TTC Kostelec</v>
      </c>
      <c r="Q81" s="3">
        <f>A77</f>
        <v>6</v>
      </c>
      <c r="R81" s="3" t="str">
        <f>IF($Q81=0,"bye",VLOOKUP($Q81,seznam!$A$2:$C$268,2))</f>
        <v>Matuška Tomáš</v>
      </c>
      <c r="S81" s="3" t="str">
        <f>IF($Q81=0,"",VLOOKUP($Q81,seznam!$A$2:$D$268,4))</f>
        <v>Tatran Hostinné</v>
      </c>
      <c r="T81" s="94" t="s">
        <v>106</v>
      </c>
      <c r="U81" s="95" t="s">
        <v>84</v>
      </c>
      <c r="V81" s="95" t="s">
        <v>97</v>
      </c>
      <c r="W81" s="95" t="s">
        <v>95</v>
      </c>
      <c r="X81" s="96" t="s">
        <v>96</v>
      </c>
      <c r="Y81" s="3">
        <f t="shared" si="141"/>
        <v>2</v>
      </c>
      <c r="Z81" s="3">
        <f t="shared" si="142"/>
        <v>3</v>
      </c>
      <c r="AA81" s="3">
        <f t="shared" si="143"/>
        <v>6</v>
      </c>
      <c r="AB81" s="3" t="str">
        <f>IF($AA81=0,"",VLOOKUP($AA81,seznam!$A$2:$C$268,2))</f>
        <v>Matuška Tomáš</v>
      </c>
      <c r="AC81" s="3" t="str">
        <f t="shared" si="144"/>
        <v>3:2 (-10,4,3,-12,6)</v>
      </c>
      <c r="AD81" s="3" t="str">
        <f t="shared" si="145"/>
        <v>3:2 (-10,4,3,-12,6)</v>
      </c>
      <c r="AE81" s="3">
        <f t="shared" si="146"/>
        <v>1</v>
      </c>
      <c r="AF81" s="3">
        <f t="shared" si="147"/>
        <v>2</v>
      </c>
      <c r="AH81" s="3">
        <f t="shared" si="148"/>
        <v>1</v>
      </c>
      <c r="AI81" s="3">
        <f t="shared" si="149"/>
        <v>-1</v>
      </c>
      <c r="AJ81" s="3">
        <f t="shared" si="150"/>
        <v>-1</v>
      </c>
      <c r="AK81" s="3">
        <f t="shared" si="151"/>
        <v>1</v>
      </c>
      <c r="AL81" s="3">
        <f t="shared" si="152"/>
        <v>-1</v>
      </c>
      <c r="AP81" s="3" t="str">
        <f>CONCATENATE("&lt;TR&gt;&lt;TD&gt;",J81,"&lt;TD&gt;",K81,"&lt;/TD&gt;&lt;/TR&gt;")</f>
        <v>&lt;TR&gt;&lt;TD&gt;Krčmář Tomáš - Matuška Tomáš&lt;TD&gt;2 : 3 (10,-4,-3,12,-6)&lt;/TD&gt;&lt;/TR&gt;</v>
      </c>
    </row>
    <row r="82" spans="1:42" ht="15" customHeight="1" thickTop="1" thickBot="1" x14ac:dyDescent="0.25">
      <c r="M82" s="7" t="str">
        <f>B83</f>
        <v>Skupina H</v>
      </c>
      <c r="N82" s="7" t="s">
        <v>3</v>
      </c>
      <c r="O82" s="7" t="s">
        <v>29</v>
      </c>
      <c r="P82" s="7" t="s">
        <v>4</v>
      </c>
      <c r="Q82" s="7" t="s">
        <v>3</v>
      </c>
      <c r="R82" s="7" t="s">
        <v>30</v>
      </c>
      <c r="S82" s="7" t="s">
        <v>4</v>
      </c>
      <c r="T82" s="8" t="s">
        <v>5</v>
      </c>
      <c r="U82" s="8" t="s">
        <v>6</v>
      </c>
      <c r="V82" s="8" t="s">
        <v>7</v>
      </c>
      <c r="W82" s="8" t="s">
        <v>8</v>
      </c>
      <c r="X82" s="8" t="s">
        <v>9</v>
      </c>
      <c r="Y82" s="7" t="s">
        <v>10</v>
      </c>
      <c r="Z82" s="7" t="s">
        <v>11</v>
      </c>
      <c r="AA82" s="7" t="s">
        <v>12</v>
      </c>
      <c r="AN82" s="3" t="s">
        <v>13</v>
      </c>
    </row>
    <row r="83" spans="1:42" ht="15" customHeight="1" thickTop="1" thickBot="1" x14ac:dyDescent="0.25">
      <c r="A83" s="9">
        <v>12</v>
      </c>
      <c r="B83" s="10" t="s">
        <v>24</v>
      </c>
      <c r="C83" s="11">
        <v>1</v>
      </c>
      <c r="D83" s="12">
        <v>2</v>
      </c>
      <c r="E83" s="12">
        <v>3</v>
      </c>
      <c r="F83" s="13">
        <v>4</v>
      </c>
      <c r="G83" s="14" t="s">
        <v>15</v>
      </c>
      <c r="H83" s="13" t="s">
        <v>16</v>
      </c>
      <c r="J83" s="3" t="str">
        <f t="shared" ref="J83:J88" si="153">CONCATENATE(O83," - ",R83)</f>
        <v>bye - bye</v>
      </c>
      <c r="K83" s="3" t="str">
        <f t="shared" ref="K83:K88" si="154">IF(SUM(Y83:Z83)=0,AD83,CONCATENATE(Y83," : ",Z83," (",T83,",",U83,",",V83,IF(Y83+Z83&gt;3,",",""),W83,IF(Y83+Z83&gt;4,",",""),X83,")"))</f>
        <v>3 : 0 (6,3,2)</v>
      </c>
      <c r="M83" s="3" t="str">
        <f t="shared" ref="M83:M88" si="155">CONCATENATE("Dvouhra - Skupina H")</f>
        <v>Dvouhra - Skupina H</v>
      </c>
      <c r="N83" s="3">
        <f>A84</f>
        <v>0</v>
      </c>
      <c r="O83" s="3" t="str">
        <f>IF($N83=0,"bye",VLOOKUP($N83,seznam!$A$2:$C$268,2))</f>
        <v>bye</v>
      </c>
      <c r="P83" s="3" t="str">
        <f>IF($N83=0,"",VLOOKUP($N83,seznam!$A$2:$D$268,4))</f>
        <v/>
      </c>
      <c r="Q83" s="3">
        <f>A87</f>
        <v>0</v>
      </c>
      <c r="R83" s="3" t="str">
        <f>IF($Q83=0,"bye",VLOOKUP($Q83,seznam!$A$2:$C$268,2))</f>
        <v>bye</v>
      </c>
      <c r="S83" s="3" t="str">
        <f>IF($Q83=0,"",VLOOKUP($Q83,seznam!$A$2:$D$268,4))</f>
        <v/>
      </c>
      <c r="T83" s="88" t="s">
        <v>94</v>
      </c>
      <c r="U83" s="89" t="s">
        <v>81</v>
      </c>
      <c r="V83" s="89" t="s">
        <v>80</v>
      </c>
      <c r="W83" s="89"/>
      <c r="X83" s="90"/>
      <c r="Y83" s="3">
        <f t="shared" ref="Y83:Y88" si="156">COUNTIF(AH83:AL83,"&gt;0")</f>
        <v>3</v>
      </c>
      <c r="Z83" s="3">
        <f t="shared" ref="Z83:Z88" si="157">COUNTIF(AH83:AL83,"&lt;0")</f>
        <v>0</v>
      </c>
      <c r="AA83" s="3">
        <f t="shared" ref="AA83:AA88" si="158">IF(Y83=Z83,0,IF(Y83&gt;Z83,N83,Q83))</f>
        <v>0</v>
      </c>
      <c r="AB83" s="3" t="str">
        <f>IF($AA83=0,"",VLOOKUP($AA83,seznam!$A$2:$C$268,2))</f>
        <v/>
      </c>
      <c r="AC83" s="3" t="str">
        <f t="shared" ref="AC83:AC88" si="159">IF(Y83=Z83,"",IF(Y83&gt;Z83,CONCATENATE(Y83,":",Z83," (",T83,",",U83,",",V83,IF(SUM(Y83:Z83)&gt;3,",",""),W83,IF(SUM(Y83:Z83)&gt;4,",",""),X83,")"),CONCATENATE(Z83,":",Y83," (",-T83,",",-U83,",",-V83,IF(SUM(Y83:Z83)&gt;3,CONCATENATE(",",-W83),""),IF(SUM(Y83:Z83)&gt;4,CONCATENATE(",",-X83),""),")")))</f>
        <v>3:0 (6,3,2)</v>
      </c>
      <c r="AD83" s="3" t="str">
        <f t="shared" ref="AD83:AD88" si="160">IF(SUM(Y83:Z83)=0,"",AC83)</f>
        <v>3:0 (6,3,2)</v>
      </c>
      <c r="AE83" s="3">
        <f t="shared" ref="AE83:AE88" si="161">IF(T83="",0,IF(Y83&gt;Z83,2,1))</f>
        <v>2</v>
      </c>
      <c r="AF83" s="3">
        <f t="shared" ref="AF83:AF88" si="162">IF(T83="",0,IF(Z83&gt;Y83,2,1))</f>
        <v>1</v>
      </c>
      <c r="AH83" s="3">
        <f t="shared" ref="AH83:AH88" si="163">IF(T83="",0,IF(MID(T83,1,1)="-",-1,1))</f>
        <v>1</v>
      </c>
      <c r="AI83" s="3">
        <f t="shared" ref="AI83:AI88" si="164">IF(U83="",0,IF(MID(U83,1,1)="-",-1,1))</f>
        <v>1</v>
      </c>
      <c r="AJ83" s="3">
        <f t="shared" ref="AJ83:AJ88" si="165">IF(V83="",0,IF(MID(V83,1,1)="-",-1,1))</f>
        <v>1</v>
      </c>
      <c r="AK83" s="3">
        <f t="shared" ref="AK83:AK88" si="166">IF(W83="",0,IF(MID(W83,1,1)="-",-1,1))</f>
        <v>0</v>
      </c>
      <c r="AL83" s="3">
        <f t="shared" ref="AL83:AL88" si="167">IF(X83="",0,IF(MID(X83,1,1)="-",-1,1))</f>
        <v>0</v>
      </c>
      <c r="AN83" s="3" t="str">
        <f>CONCATENATE("&lt;Table border=1 cellpading=0 cellspacing=0 width=480&gt;&lt;TR&gt;&lt;TH colspan=2&gt;",B83,"&lt;TH&gt;1&lt;TH&gt;2&lt;TH&gt;3&lt;TH&gt;4&lt;TH&gt;Body&lt;TH&gt;Pořadí&lt;/TH&gt;&lt;/TR&gt;")</f>
        <v>&lt;Table border=1 cellpading=0 cellspacing=0 width=480&gt;&lt;TR&gt;&lt;TH colspan=2&gt;Skupina H&lt;TH&gt;1&lt;TH&gt;2&lt;TH&gt;3&lt;TH&gt;4&lt;TH&gt;Body&lt;TH&gt;Pořadí&lt;/TH&gt;&lt;/TR&gt;</v>
      </c>
      <c r="AP83" s="3" t="str">
        <f>CONCATENATE("&lt;TR&gt;&lt;TD width=250&gt;",J83,"&lt;TD&gt;",K83,"&lt;/TD&gt;&lt;/TR&gt;")</f>
        <v>&lt;TR&gt;&lt;TD width=250&gt;bye - bye&lt;TD&gt;3 : 0 (6,3,2)&lt;/TD&gt;&lt;/TR&gt;</v>
      </c>
    </row>
    <row r="84" spans="1:42" ht="15" customHeight="1" thickTop="1" x14ac:dyDescent="0.2">
      <c r="A84" s="85"/>
      <c r="B84" s="15" t="str">
        <f>IF($A84="","",CONCATENATE(VLOOKUP($A84,seznam!$A$2:$B$268,2)," (",VLOOKUP($A84,seznam!$A$2:$E$269,4),")"))</f>
        <v/>
      </c>
      <c r="C84" s="16" t="s">
        <v>17</v>
      </c>
      <c r="D84" s="17" t="str">
        <f>IF(Y86+Z86=0,"",CONCATENATE(Y86,":",Z86))</f>
        <v>3:0</v>
      </c>
      <c r="E84" s="17" t="str">
        <f>IF(Y88+Z88=0,"",CONCATENATE(Z88,":",Y88))</f>
        <v>2:3</v>
      </c>
      <c r="F84" s="18" t="str">
        <f>IF(Y83+Z83=0,"",CONCATENATE(Y83,":",Z83))</f>
        <v>3:0</v>
      </c>
      <c r="G84" s="19">
        <f>IF(AE83+AE86+AF88=0,"",AE83+AE86+AF88)</f>
        <v>5</v>
      </c>
      <c r="H84" s="82" t="s">
        <v>92</v>
      </c>
      <c r="J84" s="3" t="str">
        <f t="shared" si="153"/>
        <v>bye - bye</v>
      </c>
      <c r="K84" s="3" t="str">
        <f t="shared" si="154"/>
        <v>0 : 3 (-7,-10,-3)</v>
      </c>
      <c r="M84" s="3" t="str">
        <f t="shared" si="155"/>
        <v>Dvouhra - Skupina H</v>
      </c>
      <c r="N84" s="3">
        <f>A85</f>
        <v>0</v>
      </c>
      <c r="O84" s="3" t="str">
        <f>IF($N84=0,"bye",VLOOKUP($N84,seznam!$A$2:$C$268,2))</f>
        <v>bye</v>
      </c>
      <c r="P84" s="3" t="str">
        <f>IF($N84=0,"",VLOOKUP($N84,seznam!$A$2:$D$268,4))</f>
        <v/>
      </c>
      <c r="Q84" s="3">
        <f>A86</f>
        <v>0</v>
      </c>
      <c r="R84" s="3" t="str">
        <f>IF($Q84=0,"bye",VLOOKUP($Q84,seznam!$A$2:$C$268,2))</f>
        <v>bye</v>
      </c>
      <c r="S84" s="3" t="str">
        <f>IF($Q84=0,"",VLOOKUP($Q84,seznam!$A$2:$D$268,4))</f>
        <v/>
      </c>
      <c r="T84" s="91" t="s">
        <v>86</v>
      </c>
      <c r="U84" s="92" t="s">
        <v>82</v>
      </c>
      <c r="V84" s="92" t="s">
        <v>97</v>
      </c>
      <c r="W84" s="92"/>
      <c r="X84" s="93"/>
      <c r="Y84" s="3">
        <f t="shared" si="156"/>
        <v>0</v>
      </c>
      <c r="Z84" s="3">
        <f t="shared" si="157"/>
        <v>3</v>
      </c>
      <c r="AA84" s="3">
        <f t="shared" si="158"/>
        <v>0</v>
      </c>
      <c r="AB84" s="3" t="str">
        <f>IF($AA84=0,"",VLOOKUP($AA84,seznam!$A$2:$C$268,2))</f>
        <v/>
      </c>
      <c r="AC84" s="3" t="str">
        <f t="shared" si="159"/>
        <v>3:0 (7,10,3)</v>
      </c>
      <c r="AD84" s="3" t="str">
        <f t="shared" si="160"/>
        <v>3:0 (7,10,3)</v>
      </c>
      <c r="AE84" s="3">
        <f t="shared" si="161"/>
        <v>1</v>
      </c>
      <c r="AF84" s="3">
        <f t="shared" si="162"/>
        <v>2</v>
      </c>
      <c r="AH84" s="3">
        <f t="shared" si="163"/>
        <v>-1</v>
      </c>
      <c r="AI84" s="3">
        <f t="shared" si="164"/>
        <v>-1</v>
      </c>
      <c r="AJ84" s="3">
        <f t="shared" si="165"/>
        <v>-1</v>
      </c>
      <c r="AK84" s="3">
        <f t="shared" si="166"/>
        <v>0</v>
      </c>
      <c r="AL84" s="3">
        <f t="shared" si="167"/>
        <v>0</v>
      </c>
      <c r="AN84" s="3" t="str">
        <f>CONCATENATE(AO84,AO85,AO86,AO87,)</f>
        <v>&lt;TR&gt;&lt;TD&gt;&lt;TD width=200&gt;&lt;TD&gt;XXX&lt;TD&gt;3:0&lt;TD&gt;2:3&lt;TD&gt;3:0&lt;TD&gt;5&lt;TD&gt;2.&lt;/TD&gt;&lt;/TR&gt;&lt;TR&gt;&lt;TD&gt;&lt;TD width=200&gt;&lt;TD&gt;0:3&lt;TD&gt;XXX&lt;TD&gt;0:3&lt;TD&gt;3:0&lt;TD&gt;4&lt;TD&gt;3.&lt;/TD&gt;&lt;/TR&gt;&lt;TR&gt;&lt;TD&gt;&lt;TD width=200&gt;&lt;TD&gt;3:2&lt;TD&gt;3:0&lt;TD&gt;XXX&lt;TD&gt;3:0&lt;TD&gt;6&lt;TD&gt;1.&lt;/TD&gt;&lt;/TR&gt;&lt;TR&gt;&lt;TD&gt;&lt;TD width=200&gt;&lt;TD&gt;0:3&lt;TD&gt;0:3&lt;TD&gt;0:3&lt;TD&gt;XXX&lt;TD&gt;3&lt;TD&gt;4.&lt;/TD&gt;&lt;/TR&gt;</v>
      </c>
      <c r="AO84" s="3" t="str">
        <f>CONCATENATE("&lt;TR&gt;&lt;TD&gt;",A84,"&lt;TD width=200&gt;",B84,"&lt;TD&gt;",C84,"&lt;TD&gt;",D84,"&lt;TD&gt;",E84,"&lt;TD&gt;",F84,"&lt;TD&gt;",G84,"&lt;TD&gt;",H84,"&lt;/TD&gt;&lt;/TR&gt;")</f>
        <v>&lt;TR&gt;&lt;TD&gt;&lt;TD width=200&gt;&lt;TD&gt;XXX&lt;TD&gt;3:0&lt;TD&gt;2:3&lt;TD&gt;3:0&lt;TD&gt;5&lt;TD&gt;2.&lt;/TD&gt;&lt;/TR&gt;</v>
      </c>
      <c r="AP84" s="3" t="str">
        <f>CONCATENATE("&lt;TR&gt;&lt;TD&gt;",J84,"&lt;TD&gt;",K84,"&lt;/TD&gt;&lt;/TR&gt;")</f>
        <v>&lt;TR&gt;&lt;TD&gt;bye - bye&lt;TD&gt;0 : 3 (-7,-10,-3)&lt;/TD&gt;&lt;/TR&gt;</v>
      </c>
    </row>
    <row r="85" spans="1:42" ht="15" customHeight="1" x14ac:dyDescent="0.2">
      <c r="A85" s="86"/>
      <c r="B85" s="20" t="str">
        <f>IF($A85="","",CONCATENATE(VLOOKUP($A85,seznam!$A$2:$B$268,2)," (",VLOOKUP($A85,seznam!$A$2:$E$269,4),")"))</f>
        <v/>
      </c>
      <c r="C85" s="21" t="str">
        <f>IF(Y86+Z86=0,"",CONCATENATE(Z86,":",Y86))</f>
        <v>0:3</v>
      </c>
      <c r="D85" s="22" t="s">
        <v>17</v>
      </c>
      <c r="E85" s="22" t="str">
        <f>IF(Y84+Z84=0,"",CONCATENATE(Y84,":",Z84))</f>
        <v>0:3</v>
      </c>
      <c r="F85" s="23" t="str">
        <f>IF(Y87+Z87=0,"",CONCATENATE(Y87,":",Z87))</f>
        <v>3:0</v>
      </c>
      <c r="G85" s="24">
        <f>IF(AE84+AF86+AE87=0,"",AE84+AF86+AE87)</f>
        <v>4</v>
      </c>
      <c r="H85" s="83" t="s">
        <v>91</v>
      </c>
      <c r="J85" s="3" t="str">
        <f t="shared" si="153"/>
        <v>bye - bye</v>
      </c>
      <c r="K85" s="3" t="str">
        <f t="shared" si="154"/>
        <v>0 : 3 (-1,-2,-5)</v>
      </c>
      <c r="M85" s="3" t="str">
        <f t="shared" si="155"/>
        <v>Dvouhra - Skupina H</v>
      </c>
      <c r="N85" s="3">
        <f>A87</f>
        <v>0</v>
      </c>
      <c r="O85" s="3" t="str">
        <f>IF($N85=0,"bye",VLOOKUP($N85,seznam!$A$2:$C$268,2))</f>
        <v>bye</v>
      </c>
      <c r="P85" s="3" t="str">
        <f>IF($N85=0,"",VLOOKUP($N85,seznam!$A$2:$D$268,4))</f>
        <v/>
      </c>
      <c r="Q85" s="3">
        <f>A86</f>
        <v>0</v>
      </c>
      <c r="R85" s="3" t="str">
        <f>IF($Q85=0,"bye",VLOOKUP($Q85,seznam!$A$2:$C$268,2))</f>
        <v>bye</v>
      </c>
      <c r="S85" s="3" t="str">
        <f>IF($Q85=0,"",VLOOKUP($Q85,seznam!$A$2:$D$268,4))</f>
        <v/>
      </c>
      <c r="T85" s="91" t="s">
        <v>87</v>
      </c>
      <c r="U85" s="92" t="s">
        <v>103</v>
      </c>
      <c r="V85" s="92" t="s">
        <v>85</v>
      </c>
      <c r="W85" s="92"/>
      <c r="X85" s="93"/>
      <c r="Y85" s="3">
        <f t="shared" si="156"/>
        <v>0</v>
      </c>
      <c r="Z85" s="3">
        <f t="shared" si="157"/>
        <v>3</v>
      </c>
      <c r="AA85" s="3">
        <f t="shared" si="158"/>
        <v>0</v>
      </c>
      <c r="AB85" s="3" t="str">
        <f>IF($AA85=0,"",VLOOKUP($AA85,seznam!$A$2:$C$268,2))</f>
        <v/>
      </c>
      <c r="AC85" s="3" t="str">
        <f t="shared" si="159"/>
        <v>3:0 (1,2,5)</v>
      </c>
      <c r="AD85" s="3" t="str">
        <f t="shared" si="160"/>
        <v>3:0 (1,2,5)</v>
      </c>
      <c r="AE85" s="3">
        <f t="shared" si="161"/>
        <v>1</v>
      </c>
      <c r="AF85" s="3">
        <f t="shared" si="162"/>
        <v>2</v>
      </c>
      <c r="AH85" s="3">
        <f t="shared" si="163"/>
        <v>-1</v>
      </c>
      <c r="AI85" s="3">
        <f t="shared" si="164"/>
        <v>-1</v>
      </c>
      <c r="AJ85" s="3">
        <f t="shared" si="165"/>
        <v>-1</v>
      </c>
      <c r="AK85" s="3">
        <f t="shared" si="166"/>
        <v>0</v>
      </c>
      <c r="AL85" s="3">
        <f t="shared" si="167"/>
        <v>0</v>
      </c>
      <c r="AN85" s="3" t="str">
        <f>CONCATENATE("&lt;/Table&gt;&lt;TD width=420&gt;&lt;Table&gt;")</f>
        <v>&lt;/Table&gt;&lt;TD width=420&gt;&lt;Table&gt;</v>
      </c>
      <c r="AO85" s="3" t="str">
        <f>CONCATENATE("&lt;TR&gt;&lt;TD&gt;",A85,"&lt;TD width=200&gt;",B85,"&lt;TD&gt;",C85,"&lt;TD&gt;",D85,"&lt;TD&gt;",E85,"&lt;TD&gt;",F85,"&lt;TD&gt;",G85,"&lt;TD&gt;",H85,"&lt;/TD&gt;&lt;/TR&gt;")</f>
        <v>&lt;TR&gt;&lt;TD&gt;&lt;TD width=200&gt;&lt;TD&gt;0:3&lt;TD&gt;XXX&lt;TD&gt;0:3&lt;TD&gt;3:0&lt;TD&gt;4&lt;TD&gt;3.&lt;/TD&gt;&lt;/TR&gt;</v>
      </c>
      <c r="AP85" s="3" t="str">
        <f>CONCATENATE("&lt;TR&gt;&lt;TD&gt;",J85,"&lt;TD&gt;",K85,"&lt;/TD&gt;&lt;/TR&gt;")</f>
        <v>&lt;TR&gt;&lt;TD&gt;bye - bye&lt;TD&gt;0 : 3 (-1,-2,-5)&lt;/TD&gt;&lt;/TR&gt;</v>
      </c>
    </row>
    <row r="86" spans="1:42" ht="15" customHeight="1" x14ac:dyDescent="0.2">
      <c r="A86" s="86"/>
      <c r="B86" s="20" t="str">
        <f>IF($A86="","",CONCATENATE(VLOOKUP($A86,seznam!$A$2:$B$268,2)," (",VLOOKUP($A86,seznam!$A$2:$E$269,4),")"))</f>
        <v/>
      </c>
      <c r="C86" s="21" t="str">
        <f>IF(Y88+Z88=0,"",CONCATENATE(Y88,":",Z88))</f>
        <v>3:2</v>
      </c>
      <c r="D86" s="22" t="str">
        <f>IF(Y84+Z84=0,"",CONCATENATE(Z84,":",Y84))</f>
        <v>3:0</v>
      </c>
      <c r="E86" s="22" t="s">
        <v>17</v>
      </c>
      <c r="F86" s="23" t="str">
        <f>IF(Y85+Z85=0,"",CONCATENATE(Z85,":",Y85))</f>
        <v>3:0</v>
      </c>
      <c r="G86" s="24">
        <f>IF(AF84+AF85+AE88=0,"",AF84+AF85+AE88)</f>
        <v>6</v>
      </c>
      <c r="H86" s="83" t="s">
        <v>90</v>
      </c>
      <c r="J86" s="3" t="str">
        <f t="shared" si="153"/>
        <v>bye - bye</v>
      </c>
      <c r="K86" s="3" t="str">
        <f t="shared" si="154"/>
        <v>3 : 0 (1,7,8)</v>
      </c>
      <c r="M86" s="3" t="str">
        <f t="shared" si="155"/>
        <v>Dvouhra - Skupina H</v>
      </c>
      <c r="N86" s="3">
        <f>A84</f>
        <v>0</v>
      </c>
      <c r="O86" s="3" t="str">
        <f>IF($N86=0,"bye",VLOOKUP($N86,seznam!$A$2:$C$268,2))</f>
        <v>bye</v>
      </c>
      <c r="P86" s="3" t="str">
        <f>IF($N86=0,"",VLOOKUP($N86,seznam!$A$2:$D$268,4))</f>
        <v/>
      </c>
      <c r="Q86" s="3">
        <f>A85</f>
        <v>0</v>
      </c>
      <c r="R86" s="3" t="str">
        <f>IF($Q86=0,"bye",VLOOKUP($Q86,seznam!$A$2:$C$268,2))</f>
        <v>bye</v>
      </c>
      <c r="S86" s="3" t="str">
        <f>IF($Q86=0,"",VLOOKUP($Q86,seznam!$A$2:$D$268,4))</f>
        <v/>
      </c>
      <c r="T86" s="91" t="s">
        <v>101</v>
      </c>
      <c r="U86" s="92" t="s">
        <v>98</v>
      </c>
      <c r="V86" s="92" t="s">
        <v>83</v>
      </c>
      <c r="W86" s="92"/>
      <c r="X86" s="93"/>
      <c r="Y86" s="3">
        <f t="shared" si="156"/>
        <v>3</v>
      </c>
      <c r="Z86" s="3">
        <f t="shared" si="157"/>
        <v>0</v>
      </c>
      <c r="AA86" s="3">
        <f t="shared" si="158"/>
        <v>0</v>
      </c>
      <c r="AB86" s="3" t="str">
        <f>IF($AA86=0,"",VLOOKUP($AA86,seznam!$A$2:$C$268,2))</f>
        <v/>
      </c>
      <c r="AC86" s="3" t="str">
        <f t="shared" si="159"/>
        <v>3:0 (1,7,8)</v>
      </c>
      <c r="AD86" s="3" t="str">
        <f t="shared" si="160"/>
        <v>3:0 (1,7,8)</v>
      </c>
      <c r="AE86" s="3">
        <f t="shared" si="161"/>
        <v>2</v>
      </c>
      <c r="AF86" s="3">
        <f t="shared" si="162"/>
        <v>1</v>
      </c>
      <c r="AH86" s="3">
        <f t="shared" si="163"/>
        <v>1</v>
      </c>
      <c r="AI86" s="3">
        <f t="shared" si="164"/>
        <v>1</v>
      </c>
      <c r="AJ86" s="3">
        <f t="shared" si="165"/>
        <v>1</v>
      </c>
      <c r="AK86" s="3">
        <f t="shared" si="166"/>
        <v>0</v>
      </c>
      <c r="AL86" s="3">
        <f t="shared" si="167"/>
        <v>0</v>
      </c>
      <c r="AN86" s="3" t="str">
        <f>CONCATENATE(AP83,AP84,AP85,AP86,AP87,AP88,)</f>
        <v>&lt;TR&gt;&lt;TD width=250&gt;bye - bye&lt;TD&gt;3 : 0 (6,3,2)&lt;/TD&gt;&lt;/TR&gt;&lt;TR&gt;&lt;TD&gt;bye - bye&lt;TD&gt;0 : 3 (-7,-10,-3)&lt;/TD&gt;&lt;/TR&gt;&lt;TR&gt;&lt;TD&gt;bye - bye&lt;TD&gt;0 : 3 (-1,-2,-5)&lt;/TD&gt;&lt;/TR&gt;&lt;TR&gt;&lt;TD&gt;bye - bye&lt;TD&gt;3 : 0 (1,7,8)&lt;/TD&gt;&lt;/TR&gt;&lt;TR&gt;&lt;TD&gt;bye - bye&lt;TD&gt;3 : 0 (6,2,5)&lt;/TD&gt;&lt;/TR&gt;&lt;TR&gt;&lt;TD&gt;bye - bye&lt;TD&gt;3 : 2 (-8,-5,7,9,7)&lt;/TD&gt;&lt;/TR&gt;</v>
      </c>
      <c r="AO86" s="3" t="str">
        <f>CONCATENATE("&lt;TR&gt;&lt;TD&gt;",A86,"&lt;TD width=200&gt;",B86,"&lt;TD&gt;",C86,"&lt;TD&gt;",D86,"&lt;TD&gt;",E86,"&lt;TD&gt;",F86,"&lt;TD&gt;",G86,"&lt;TD&gt;",H86,"&lt;/TD&gt;&lt;/TR&gt;")</f>
        <v>&lt;TR&gt;&lt;TD&gt;&lt;TD width=200&gt;&lt;TD&gt;3:2&lt;TD&gt;3:0&lt;TD&gt;XXX&lt;TD&gt;3:0&lt;TD&gt;6&lt;TD&gt;1.&lt;/TD&gt;&lt;/TR&gt;</v>
      </c>
      <c r="AP86" s="3" t="str">
        <f>CONCATENATE("&lt;TR&gt;&lt;TD&gt;",J86,"&lt;TD&gt;",K86,"&lt;/TD&gt;&lt;/TR&gt;")</f>
        <v>&lt;TR&gt;&lt;TD&gt;bye - bye&lt;TD&gt;3 : 0 (1,7,8)&lt;/TD&gt;&lt;/TR&gt;</v>
      </c>
    </row>
    <row r="87" spans="1:42" ht="15" customHeight="1" thickBot="1" x14ac:dyDescent="0.25">
      <c r="A87" s="87"/>
      <c r="B87" s="25" t="str">
        <f>IF($A87="","",CONCATENATE(VLOOKUP($A87,seznam!$A$2:$B$268,2)," (",VLOOKUP($A87,seznam!$A$2:$E$269,4),")"))</f>
        <v/>
      </c>
      <c r="C87" s="26" t="str">
        <f>IF(Y83+Z83=0,"",CONCATENATE(Z83,":",Y83))</f>
        <v>0:3</v>
      </c>
      <c r="D87" s="27" t="str">
        <f>IF(Y87+Z87=0,"",CONCATENATE(Z87,":",Y87))</f>
        <v>0:3</v>
      </c>
      <c r="E87" s="27" t="str">
        <f>IF(Y85+Z85=0,"",CONCATENATE(Y85,":",Z85))</f>
        <v>0:3</v>
      </c>
      <c r="F87" s="28" t="s">
        <v>17</v>
      </c>
      <c r="G87" s="29">
        <f>IF(AF83+AE85+AF87=0,"",AF83+AE85+AF87)</f>
        <v>3</v>
      </c>
      <c r="H87" s="84" t="s">
        <v>93</v>
      </c>
      <c r="J87" s="3" t="str">
        <f t="shared" si="153"/>
        <v>bye - bye</v>
      </c>
      <c r="K87" s="3" t="str">
        <f t="shared" si="154"/>
        <v>3 : 0 (6,2,5)</v>
      </c>
      <c r="M87" s="3" t="str">
        <f t="shared" si="155"/>
        <v>Dvouhra - Skupina H</v>
      </c>
      <c r="N87" s="3">
        <f>A85</f>
        <v>0</v>
      </c>
      <c r="O87" s="3" t="str">
        <f>IF($N87=0,"bye",VLOOKUP($N87,seznam!$A$2:$C$268,2))</f>
        <v>bye</v>
      </c>
      <c r="P87" s="3" t="str">
        <f>IF($N87=0,"",VLOOKUP($N87,seznam!$A$2:$D$268,4))</f>
        <v/>
      </c>
      <c r="Q87" s="3">
        <f>A87</f>
        <v>0</v>
      </c>
      <c r="R87" s="3" t="str">
        <f>IF($Q87=0,"bye",VLOOKUP($Q87,seznam!$A$2:$C$268,2))</f>
        <v>bye</v>
      </c>
      <c r="S87" s="3" t="str">
        <f>IF($Q87=0,"",VLOOKUP($Q87,seznam!$A$2:$D$268,4))</f>
        <v/>
      </c>
      <c r="T87" s="91" t="s">
        <v>94</v>
      </c>
      <c r="U87" s="92" t="s">
        <v>80</v>
      </c>
      <c r="V87" s="92" t="s">
        <v>88</v>
      </c>
      <c r="W87" s="92"/>
      <c r="X87" s="93"/>
      <c r="Y87" s="3">
        <f t="shared" si="156"/>
        <v>3</v>
      </c>
      <c r="Z87" s="3">
        <f t="shared" si="157"/>
        <v>0</v>
      </c>
      <c r="AA87" s="3">
        <f t="shared" si="158"/>
        <v>0</v>
      </c>
      <c r="AB87" s="3" t="str">
        <f>IF($AA87=0,"",VLOOKUP($AA87,seznam!$A$2:$C$268,2))</f>
        <v/>
      </c>
      <c r="AC87" s="3" t="str">
        <f t="shared" si="159"/>
        <v>3:0 (6,2,5)</v>
      </c>
      <c r="AD87" s="3" t="str">
        <f t="shared" si="160"/>
        <v>3:0 (6,2,5)</v>
      </c>
      <c r="AE87" s="3">
        <f t="shared" si="161"/>
        <v>2</v>
      </c>
      <c r="AF87" s="3">
        <f t="shared" si="162"/>
        <v>1</v>
      </c>
      <c r="AH87" s="3">
        <f t="shared" si="163"/>
        <v>1</v>
      </c>
      <c r="AI87" s="3">
        <f t="shared" si="164"/>
        <v>1</v>
      </c>
      <c r="AJ87" s="3">
        <f t="shared" si="165"/>
        <v>1</v>
      </c>
      <c r="AK87" s="3">
        <f t="shared" si="166"/>
        <v>0</v>
      </c>
      <c r="AL87" s="3">
        <f t="shared" si="167"/>
        <v>0</v>
      </c>
      <c r="AN87" s="3" t="str">
        <f>CONCATENATE("&lt;/Table&gt;&lt;/TD&gt;&lt;/TR&gt;&lt;/Table&gt;&lt;P&gt;")</f>
        <v>&lt;/Table&gt;&lt;/TD&gt;&lt;/TR&gt;&lt;/Table&gt;&lt;P&gt;</v>
      </c>
      <c r="AO87" s="3" t="str">
        <f>CONCATENATE("&lt;TR&gt;&lt;TD&gt;",A87,"&lt;TD width=200&gt;",B87,"&lt;TD&gt;",C87,"&lt;TD&gt;",D87,"&lt;TD&gt;",E87,"&lt;TD&gt;",F87,"&lt;TD&gt;",G87,"&lt;TD&gt;",H87,"&lt;/TD&gt;&lt;/TR&gt;")</f>
        <v>&lt;TR&gt;&lt;TD&gt;&lt;TD width=200&gt;&lt;TD&gt;0:3&lt;TD&gt;0:3&lt;TD&gt;0:3&lt;TD&gt;XXX&lt;TD&gt;3&lt;TD&gt;4.&lt;/TD&gt;&lt;/TR&gt;</v>
      </c>
      <c r="AP87" s="3" t="str">
        <f>CONCATENATE("&lt;TR&gt;&lt;TD&gt;",J87,"&lt;TD&gt;",K87,"&lt;/TD&gt;&lt;/TR&gt;")</f>
        <v>&lt;TR&gt;&lt;TD&gt;bye - bye&lt;TD&gt;3 : 0 (6,2,5)&lt;/TD&gt;&lt;/TR&gt;</v>
      </c>
    </row>
    <row r="88" spans="1:42" ht="15" customHeight="1" thickTop="1" thickBot="1" x14ac:dyDescent="0.25">
      <c r="J88" s="3" t="str">
        <f t="shared" si="153"/>
        <v>bye - bye</v>
      </c>
      <c r="K88" s="3" t="str">
        <f t="shared" si="154"/>
        <v>3 : 2 (-8,-5,7,9,7)</v>
      </c>
      <c r="M88" s="3" t="str">
        <f t="shared" si="155"/>
        <v>Dvouhra - Skupina H</v>
      </c>
      <c r="N88" s="3">
        <f>A86</f>
        <v>0</v>
      </c>
      <c r="O88" s="3" t="str">
        <f>IF($N88=0,"bye",VLOOKUP($N88,seznam!$A$2:$C$268,2))</f>
        <v>bye</v>
      </c>
      <c r="P88" s="3" t="str">
        <f>IF($N88=0,"",VLOOKUP($N88,seznam!$A$2:$D$268,4))</f>
        <v/>
      </c>
      <c r="Q88" s="3">
        <f>A84</f>
        <v>0</v>
      </c>
      <c r="R88" s="3" t="str">
        <f>IF($Q88=0,"bye",VLOOKUP($Q88,seznam!$A$2:$C$268,2))</f>
        <v>bye</v>
      </c>
      <c r="S88" s="3" t="str">
        <f>IF($Q88=0,"",VLOOKUP($Q88,seznam!$A$2:$D$268,4))</f>
        <v/>
      </c>
      <c r="T88" s="94" t="s">
        <v>102</v>
      </c>
      <c r="U88" s="95" t="s">
        <v>85</v>
      </c>
      <c r="V88" s="95" t="s">
        <v>98</v>
      </c>
      <c r="W88" s="95" t="s">
        <v>104</v>
      </c>
      <c r="X88" s="96" t="s">
        <v>98</v>
      </c>
      <c r="Y88" s="3">
        <f t="shared" si="156"/>
        <v>3</v>
      </c>
      <c r="Z88" s="3">
        <f t="shared" si="157"/>
        <v>2</v>
      </c>
      <c r="AA88" s="3">
        <f t="shared" si="158"/>
        <v>0</v>
      </c>
      <c r="AB88" s="3" t="str">
        <f>IF($AA88=0,"",VLOOKUP($AA88,seznam!$A$2:$C$268,2))</f>
        <v/>
      </c>
      <c r="AC88" s="3" t="str">
        <f t="shared" si="159"/>
        <v>3:2 (-8,-5,7,9,7)</v>
      </c>
      <c r="AD88" s="3" t="str">
        <f t="shared" si="160"/>
        <v>3:2 (-8,-5,7,9,7)</v>
      </c>
      <c r="AE88" s="3">
        <f t="shared" si="161"/>
        <v>2</v>
      </c>
      <c r="AF88" s="3">
        <f t="shared" si="162"/>
        <v>1</v>
      </c>
      <c r="AH88" s="3">
        <f t="shared" si="163"/>
        <v>-1</v>
      </c>
      <c r="AI88" s="3">
        <f t="shared" si="164"/>
        <v>-1</v>
      </c>
      <c r="AJ88" s="3">
        <f t="shared" si="165"/>
        <v>1</v>
      </c>
      <c r="AK88" s="3">
        <f t="shared" si="166"/>
        <v>1</v>
      </c>
      <c r="AL88" s="3">
        <f t="shared" si="167"/>
        <v>1</v>
      </c>
      <c r="AP88" s="3" t="str">
        <f>CONCATENATE("&lt;TR&gt;&lt;TD&gt;",J88,"&lt;TD&gt;",K88,"&lt;/TD&gt;&lt;/TR&gt;")</f>
        <v>&lt;TR&gt;&lt;TD&gt;bye - bye&lt;TD&gt;3 : 2 (-8,-5,7,9,7)&lt;/TD&gt;&lt;/TR&gt;</v>
      </c>
    </row>
    <row r="89" spans="1:42" ht="15" customHeight="1" thickTop="1" x14ac:dyDescent="0.2"/>
    <row r="90" spans="1:42" ht="15" customHeight="1" thickBot="1" x14ac:dyDescent="0.25">
      <c r="M90" s="7" t="str">
        <f>B91</f>
        <v>Skupina H</v>
      </c>
      <c r="N90" s="7" t="s">
        <v>3</v>
      </c>
      <c r="O90" s="7" t="s">
        <v>29</v>
      </c>
      <c r="P90" s="7" t="s">
        <v>4</v>
      </c>
      <c r="Q90" s="7" t="s">
        <v>3</v>
      </c>
      <c r="R90" s="7" t="s">
        <v>30</v>
      </c>
      <c r="S90" s="7" t="s">
        <v>4</v>
      </c>
      <c r="T90" s="8" t="s">
        <v>5</v>
      </c>
      <c r="U90" s="8" t="s">
        <v>6</v>
      </c>
      <c r="V90" s="8" t="s">
        <v>7</v>
      </c>
      <c r="W90" s="8" t="s">
        <v>8</v>
      </c>
      <c r="X90" s="8" t="s">
        <v>9</v>
      </c>
      <c r="Y90" s="7" t="s">
        <v>10</v>
      </c>
      <c r="Z90" s="7" t="s">
        <v>11</v>
      </c>
      <c r="AA90" s="7" t="s">
        <v>12</v>
      </c>
      <c r="AN90" s="3" t="s">
        <v>13</v>
      </c>
    </row>
    <row r="91" spans="1:42" ht="15" customHeight="1" thickTop="1" thickBot="1" x14ac:dyDescent="0.25">
      <c r="A91" s="9">
        <v>13</v>
      </c>
      <c r="B91" s="10" t="s">
        <v>24</v>
      </c>
      <c r="C91" s="11">
        <v>1</v>
      </c>
      <c r="D91" s="12">
        <v>2</v>
      </c>
      <c r="E91" s="12">
        <v>3</v>
      </c>
      <c r="F91" s="13">
        <v>4</v>
      </c>
      <c r="G91" s="14" t="s">
        <v>15</v>
      </c>
      <c r="H91" s="13" t="s">
        <v>16</v>
      </c>
      <c r="J91" s="3" t="str">
        <f t="shared" ref="J91:J96" si="168">CONCATENATE(O91," - ",R91)</f>
        <v>bye - bye</v>
      </c>
      <c r="K91" s="3" t="str">
        <f t="shared" ref="K91:K96" si="169">IF(SUM(Y91:Z91)=0,AD91,CONCATENATE(Y91," : ",Z91," (",T91,",",U91,",",V91,IF(Y91+Z91&gt;3,",",""),W91,IF(Y91+Z91&gt;4,",",""),X91,")"))</f>
        <v>3 : 0 (1,4,1)</v>
      </c>
      <c r="M91" s="3" t="str">
        <f t="shared" ref="M91:M96" si="170">CONCATENATE("Dvouhra - Skupina H")</f>
        <v>Dvouhra - Skupina H</v>
      </c>
      <c r="N91" s="3">
        <f>A92</f>
        <v>0</v>
      </c>
      <c r="O91" s="3" t="str">
        <f>IF($N91=0,"bye",VLOOKUP($N91,seznam!$A$2:$C$268,2))</f>
        <v>bye</v>
      </c>
      <c r="P91" s="3" t="str">
        <f>IF($N91=0,"",VLOOKUP($N91,seznam!$A$2:$D$268,4))</f>
        <v/>
      </c>
      <c r="Q91" s="3">
        <f>A95</f>
        <v>0</v>
      </c>
      <c r="R91" s="3" t="str">
        <f>IF($Q91=0,"bye",VLOOKUP($Q91,seznam!$A$2:$C$268,2))</f>
        <v>bye</v>
      </c>
      <c r="S91" s="3" t="str">
        <f>IF($Q91=0,"",VLOOKUP($Q91,seznam!$A$2:$D$268,4))</f>
        <v/>
      </c>
      <c r="T91" s="88" t="s">
        <v>101</v>
      </c>
      <c r="U91" s="89" t="s">
        <v>89</v>
      </c>
      <c r="V91" s="89" t="s">
        <v>101</v>
      </c>
      <c r="W91" s="89"/>
      <c r="X91" s="90"/>
      <c r="Y91" s="3">
        <f t="shared" ref="Y91:Y96" si="171">COUNTIF(AH91:AL91,"&gt;0")</f>
        <v>3</v>
      </c>
      <c r="Z91" s="3">
        <f t="shared" ref="Z91:Z96" si="172">COUNTIF(AH91:AL91,"&lt;0")</f>
        <v>0</v>
      </c>
      <c r="AA91" s="3">
        <f t="shared" ref="AA91:AA96" si="173">IF(Y91=Z91,0,IF(Y91&gt;Z91,N91,Q91))</f>
        <v>0</v>
      </c>
      <c r="AB91" s="3" t="str">
        <f>IF($AA91=0,"",VLOOKUP($AA91,seznam!$A$2:$C$268,2))</f>
        <v/>
      </c>
      <c r="AC91" s="3" t="str">
        <f t="shared" ref="AC91:AC96" si="174">IF(Y91=Z91,"",IF(Y91&gt;Z91,CONCATENATE(Y91,":",Z91," (",T91,",",U91,",",V91,IF(SUM(Y91:Z91)&gt;3,",",""),W91,IF(SUM(Y91:Z91)&gt;4,",",""),X91,")"),CONCATENATE(Z91,":",Y91," (",-T91,",",-U91,",",-V91,IF(SUM(Y91:Z91)&gt;3,CONCATENATE(",",-W91),""),IF(SUM(Y91:Z91)&gt;4,CONCATENATE(",",-X91),""),")")))</f>
        <v>3:0 (1,4,1)</v>
      </c>
      <c r="AD91" s="3" t="str">
        <f t="shared" ref="AD91:AD96" si="175">IF(SUM(Y91:Z91)=0,"",AC91)</f>
        <v>3:0 (1,4,1)</v>
      </c>
      <c r="AE91" s="3">
        <f t="shared" ref="AE91:AE96" si="176">IF(T91="",0,IF(Y91&gt;Z91,2,1))</f>
        <v>2</v>
      </c>
      <c r="AF91" s="3">
        <f t="shared" ref="AF91:AF96" si="177">IF(T91="",0,IF(Z91&gt;Y91,2,1))</f>
        <v>1</v>
      </c>
      <c r="AH91" s="3">
        <f t="shared" ref="AH91:AH96" si="178">IF(T91="",0,IF(MID(T91,1,1)="-",-1,1))</f>
        <v>1</v>
      </c>
      <c r="AI91" s="3">
        <f t="shared" ref="AI91:AI96" si="179">IF(U91="",0,IF(MID(U91,1,1)="-",-1,1))</f>
        <v>1</v>
      </c>
      <c r="AJ91" s="3">
        <f t="shared" ref="AJ91:AJ96" si="180">IF(V91="",0,IF(MID(V91,1,1)="-",-1,1))</f>
        <v>1</v>
      </c>
      <c r="AK91" s="3">
        <f t="shared" ref="AK91:AK96" si="181">IF(W91="",0,IF(MID(W91,1,1)="-",-1,1))</f>
        <v>0</v>
      </c>
      <c r="AL91" s="3">
        <f t="shared" ref="AL91:AL96" si="182">IF(X91="",0,IF(MID(X91,1,1)="-",-1,1))</f>
        <v>0</v>
      </c>
      <c r="AN91" s="3" t="str">
        <f>CONCATENATE("&lt;Table border=1 cellpading=0 cellspacing=0 width=480&gt;&lt;TR&gt;&lt;TH colspan=2&gt;",B91,"&lt;TH&gt;1&lt;TH&gt;2&lt;TH&gt;3&lt;TH&gt;4&lt;TH&gt;Body&lt;TH&gt;Pořadí&lt;/TH&gt;&lt;/TR&gt;")</f>
        <v>&lt;Table border=1 cellpading=0 cellspacing=0 width=480&gt;&lt;TR&gt;&lt;TH colspan=2&gt;Skupina H&lt;TH&gt;1&lt;TH&gt;2&lt;TH&gt;3&lt;TH&gt;4&lt;TH&gt;Body&lt;TH&gt;Pořadí&lt;/TH&gt;&lt;/TR&gt;</v>
      </c>
      <c r="AP91" s="3" t="str">
        <f>CONCATENATE("&lt;TR&gt;&lt;TD width=250&gt;",J91,"&lt;TD&gt;",K91,"&lt;/TD&gt;&lt;/TR&gt;")</f>
        <v>&lt;TR&gt;&lt;TD width=250&gt;bye - bye&lt;TD&gt;3 : 0 (1,4,1)&lt;/TD&gt;&lt;/TR&gt;</v>
      </c>
    </row>
    <row r="92" spans="1:42" ht="15" customHeight="1" thickTop="1" x14ac:dyDescent="0.2">
      <c r="A92" s="85"/>
      <c r="B92" s="15" t="str">
        <f>IF($A92="","",CONCATENATE(VLOOKUP($A92,seznam!$A$2:$B$268,2)," (",VLOOKUP($A92,seznam!$A$2:$E$269,4),")"))</f>
        <v/>
      </c>
      <c r="C92" s="16" t="s">
        <v>17</v>
      </c>
      <c r="D92" s="17" t="str">
        <f>IF(Y94+Z94=0,"",CONCATENATE(Y94,":",Z94))</f>
        <v>3:0</v>
      </c>
      <c r="E92" s="17" t="str">
        <f>IF(Y96+Z96=0,"",CONCATENATE(Z96,":",Y96))</f>
        <v>2:3</v>
      </c>
      <c r="F92" s="18" t="str">
        <f>IF(Y91+Z91=0,"",CONCATENATE(Y91,":",Z91))</f>
        <v>3:0</v>
      </c>
      <c r="G92" s="19">
        <f>IF(AE91+AE94+AF96=0,"",AE91+AE94+AF96)</f>
        <v>5</v>
      </c>
      <c r="H92" s="82" t="s">
        <v>92</v>
      </c>
      <c r="J92" s="3" t="str">
        <f t="shared" si="168"/>
        <v>bye - bye</v>
      </c>
      <c r="K92" s="3" t="str">
        <f t="shared" si="169"/>
        <v>0 : 3 (-5,-0,-5)</v>
      </c>
      <c r="M92" s="3" t="str">
        <f t="shared" si="170"/>
        <v>Dvouhra - Skupina H</v>
      </c>
      <c r="N92" s="3">
        <f>A93</f>
        <v>0</v>
      </c>
      <c r="O92" s="3" t="str">
        <f>IF($N92=0,"bye",VLOOKUP($N92,seznam!$A$2:$C$268,2))</f>
        <v>bye</v>
      </c>
      <c r="P92" s="3" t="str">
        <f>IF($N92=0,"",VLOOKUP($N92,seznam!$A$2:$D$268,4))</f>
        <v/>
      </c>
      <c r="Q92" s="3">
        <f>A94</f>
        <v>0</v>
      </c>
      <c r="R92" s="3" t="str">
        <f>IF($Q92=0,"bye",VLOOKUP($Q92,seznam!$A$2:$C$268,2))</f>
        <v>bye</v>
      </c>
      <c r="S92" s="3" t="str">
        <f>IF($Q92=0,"",VLOOKUP($Q92,seznam!$A$2:$D$268,4))</f>
        <v/>
      </c>
      <c r="T92" s="91" t="s">
        <v>85</v>
      </c>
      <c r="U92" s="92" t="s">
        <v>108</v>
      </c>
      <c r="V92" s="92" t="s">
        <v>85</v>
      </c>
      <c r="W92" s="92"/>
      <c r="X92" s="93"/>
      <c r="Y92" s="3">
        <f t="shared" si="171"/>
        <v>0</v>
      </c>
      <c r="Z92" s="3">
        <f t="shared" si="172"/>
        <v>3</v>
      </c>
      <c r="AA92" s="3">
        <f t="shared" si="173"/>
        <v>0</v>
      </c>
      <c r="AB92" s="3" t="str">
        <f>IF($AA92=0,"",VLOOKUP($AA92,seznam!$A$2:$C$268,2))</f>
        <v/>
      </c>
      <c r="AC92" s="3" t="str">
        <f t="shared" si="174"/>
        <v>3:0 (5,0,5)</v>
      </c>
      <c r="AD92" s="3" t="str">
        <f t="shared" si="175"/>
        <v>3:0 (5,0,5)</v>
      </c>
      <c r="AE92" s="3">
        <f t="shared" si="176"/>
        <v>1</v>
      </c>
      <c r="AF92" s="3">
        <f t="shared" si="177"/>
        <v>2</v>
      </c>
      <c r="AH92" s="3">
        <f t="shared" si="178"/>
        <v>-1</v>
      </c>
      <c r="AI92" s="3">
        <f t="shared" si="179"/>
        <v>-1</v>
      </c>
      <c r="AJ92" s="3">
        <f t="shared" si="180"/>
        <v>-1</v>
      </c>
      <c r="AK92" s="3">
        <f t="shared" si="181"/>
        <v>0</v>
      </c>
      <c r="AL92" s="3">
        <f t="shared" si="182"/>
        <v>0</v>
      </c>
      <c r="AN92" s="3" t="str">
        <f>CONCATENATE(AO92,AO93,AO94,AO95,)</f>
        <v>&lt;TR&gt;&lt;TD&gt;&lt;TD width=200&gt;&lt;TD&gt;XXX&lt;TD&gt;3:0&lt;TD&gt;2:3&lt;TD&gt;3:0&lt;TD&gt;5&lt;TD&gt;2.&lt;/TD&gt;&lt;/TR&gt;&lt;TR&gt;&lt;TD&gt;&lt;TD width=200&gt;&lt;TD&gt;0:3&lt;TD&gt;XXX&lt;TD&gt;0:3&lt;TD&gt;1:3&lt;TD&gt;3&lt;TD&gt;4.&lt;/TD&gt;&lt;/TR&gt;&lt;TR&gt;&lt;TD&gt;&lt;TD width=200&gt;&lt;TD&gt;3:2&lt;TD&gt;3:0&lt;TD&gt;XXX&lt;TD&gt;3:0&lt;TD&gt;6&lt;TD&gt;1.&lt;/TD&gt;&lt;/TR&gt;&lt;TR&gt;&lt;TD&gt;&lt;TD width=200&gt;&lt;TD&gt;0:3&lt;TD&gt;3:1&lt;TD&gt;0:3&lt;TD&gt;XXX&lt;TD&gt;4&lt;TD&gt;3.&lt;/TD&gt;&lt;/TR&gt;</v>
      </c>
      <c r="AO92" s="3" t="str">
        <f>CONCATENATE("&lt;TR&gt;&lt;TD&gt;",A92,"&lt;TD width=200&gt;",B92,"&lt;TD&gt;",C92,"&lt;TD&gt;",D92,"&lt;TD&gt;",E92,"&lt;TD&gt;",F92,"&lt;TD&gt;",G92,"&lt;TD&gt;",H92,"&lt;/TD&gt;&lt;/TR&gt;")</f>
        <v>&lt;TR&gt;&lt;TD&gt;&lt;TD width=200&gt;&lt;TD&gt;XXX&lt;TD&gt;3:0&lt;TD&gt;2:3&lt;TD&gt;3:0&lt;TD&gt;5&lt;TD&gt;2.&lt;/TD&gt;&lt;/TR&gt;</v>
      </c>
      <c r="AP92" s="3" t="str">
        <f>CONCATENATE("&lt;TR&gt;&lt;TD&gt;",J92,"&lt;TD&gt;",K92,"&lt;/TD&gt;&lt;/TR&gt;")</f>
        <v>&lt;TR&gt;&lt;TD&gt;bye - bye&lt;TD&gt;0 : 3 (-5,-0,-5)&lt;/TD&gt;&lt;/TR&gt;</v>
      </c>
    </row>
    <row r="93" spans="1:42" ht="15" customHeight="1" x14ac:dyDescent="0.2">
      <c r="A93" s="86"/>
      <c r="B93" s="20" t="str">
        <f>IF($A93="","",CONCATENATE(VLOOKUP($A93,seznam!$A$2:$B$268,2)," (",VLOOKUP($A93,seznam!$A$2:$E$269,4),")"))</f>
        <v/>
      </c>
      <c r="C93" s="21" t="str">
        <f>IF(Y94+Z94=0,"",CONCATENATE(Z94,":",Y94))</f>
        <v>0:3</v>
      </c>
      <c r="D93" s="22" t="s">
        <v>17</v>
      </c>
      <c r="E93" s="22" t="str">
        <f>IF(Y92+Z92=0,"",CONCATENATE(Y92,":",Z92))</f>
        <v>0:3</v>
      </c>
      <c r="F93" s="23" t="str">
        <f>IF(Y95+Z95=0,"",CONCATENATE(Y95,":",Z95))</f>
        <v>1:3</v>
      </c>
      <c r="G93" s="24">
        <f>IF(AE92+AF94+AE95=0,"",AE92+AF94+AE95)</f>
        <v>3</v>
      </c>
      <c r="H93" s="83" t="s">
        <v>93</v>
      </c>
      <c r="J93" s="3" t="str">
        <f t="shared" si="168"/>
        <v>bye - bye</v>
      </c>
      <c r="K93" s="3" t="str">
        <f t="shared" si="169"/>
        <v>0 : 3 (-4,-4,-8)</v>
      </c>
      <c r="M93" s="3" t="str">
        <f t="shared" si="170"/>
        <v>Dvouhra - Skupina H</v>
      </c>
      <c r="N93" s="3">
        <f>A95</f>
        <v>0</v>
      </c>
      <c r="O93" s="3" t="str">
        <f>IF($N93=0,"bye",VLOOKUP($N93,seznam!$A$2:$C$268,2))</f>
        <v>bye</v>
      </c>
      <c r="P93" s="3" t="str">
        <f>IF($N93=0,"",VLOOKUP($N93,seznam!$A$2:$D$268,4))</f>
        <v/>
      </c>
      <c r="Q93" s="3">
        <f>A94</f>
        <v>0</v>
      </c>
      <c r="R93" s="3" t="str">
        <f>IF($Q93=0,"bye",VLOOKUP($Q93,seznam!$A$2:$C$268,2))</f>
        <v>bye</v>
      </c>
      <c r="S93" s="3" t="str">
        <f>IF($Q93=0,"",VLOOKUP($Q93,seznam!$A$2:$D$268,4))</f>
        <v/>
      </c>
      <c r="T93" s="91" t="s">
        <v>84</v>
      </c>
      <c r="U93" s="92" t="s">
        <v>84</v>
      </c>
      <c r="V93" s="92" t="s">
        <v>102</v>
      </c>
      <c r="W93" s="92"/>
      <c r="X93" s="93"/>
      <c r="Y93" s="3">
        <f t="shared" si="171"/>
        <v>0</v>
      </c>
      <c r="Z93" s="3">
        <f t="shared" si="172"/>
        <v>3</v>
      </c>
      <c r="AA93" s="3">
        <f t="shared" si="173"/>
        <v>0</v>
      </c>
      <c r="AB93" s="3" t="str">
        <f>IF($AA93=0,"",VLOOKUP($AA93,seznam!$A$2:$C$268,2))</f>
        <v/>
      </c>
      <c r="AC93" s="3" t="str">
        <f t="shared" si="174"/>
        <v>3:0 (4,4,8)</v>
      </c>
      <c r="AD93" s="3" t="str">
        <f t="shared" si="175"/>
        <v>3:0 (4,4,8)</v>
      </c>
      <c r="AE93" s="3">
        <f t="shared" si="176"/>
        <v>1</v>
      </c>
      <c r="AF93" s="3">
        <f t="shared" si="177"/>
        <v>2</v>
      </c>
      <c r="AH93" s="3">
        <f t="shared" si="178"/>
        <v>-1</v>
      </c>
      <c r="AI93" s="3">
        <f t="shared" si="179"/>
        <v>-1</v>
      </c>
      <c r="AJ93" s="3">
        <f t="shared" si="180"/>
        <v>-1</v>
      </c>
      <c r="AK93" s="3">
        <f t="shared" si="181"/>
        <v>0</v>
      </c>
      <c r="AL93" s="3">
        <f t="shared" si="182"/>
        <v>0</v>
      </c>
      <c r="AN93" s="3" t="str">
        <f>CONCATENATE("&lt;/Table&gt;&lt;TD width=420&gt;&lt;Table&gt;")</f>
        <v>&lt;/Table&gt;&lt;TD width=420&gt;&lt;Table&gt;</v>
      </c>
      <c r="AO93" s="3" t="str">
        <f>CONCATENATE("&lt;TR&gt;&lt;TD&gt;",A93,"&lt;TD width=200&gt;",B93,"&lt;TD&gt;",C93,"&lt;TD&gt;",D93,"&lt;TD&gt;",E93,"&lt;TD&gt;",F93,"&lt;TD&gt;",G93,"&lt;TD&gt;",H93,"&lt;/TD&gt;&lt;/TR&gt;")</f>
        <v>&lt;TR&gt;&lt;TD&gt;&lt;TD width=200&gt;&lt;TD&gt;0:3&lt;TD&gt;XXX&lt;TD&gt;0:3&lt;TD&gt;1:3&lt;TD&gt;3&lt;TD&gt;4.&lt;/TD&gt;&lt;/TR&gt;</v>
      </c>
      <c r="AP93" s="3" t="str">
        <f>CONCATENATE("&lt;TR&gt;&lt;TD&gt;",J93,"&lt;TD&gt;",K93,"&lt;/TD&gt;&lt;/TR&gt;")</f>
        <v>&lt;TR&gt;&lt;TD&gt;bye - bye&lt;TD&gt;0 : 3 (-4,-4,-8)&lt;/TD&gt;&lt;/TR&gt;</v>
      </c>
    </row>
    <row r="94" spans="1:42" ht="15" customHeight="1" x14ac:dyDescent="0.2">
      <c r="A94" s="86"/>
      <c r="B94" s="20" t="str">
        <f>IF($A94="","",CONCATENATE(VLOOKUP($A94,seznam!$A$2:$B$268,2)," (",VLOOKUP($A94,seznam!$A$2:$E$269,4),")"))</f>
        <v/>
      </c>
      <c r="C94" s="21" t="str">
        <f>IF(Y96+Z96=0,"",CONCATENATE(Y96,":",Z96))</f>
        <v>3:2</v>
      </c>
      <c r="D94" s="22" t="str">
        <f>IF(Y92+Z92=0,"",CONCATENATE(Z92,":",Y92))</f>
        <v>3:0</v>
      </c>
      <c r="E94" s="22" t="s">
        <v>17</v>
      </c>
      <c r="F94" s="23" t="str">
        <f>IF(Y93+Z93=0,"",CONCATENATE(Z93,":",Y93))</f>
        <v>3:0</v>
      </c>
      <c r="G94" s="24">
        <f>IF(AF92+AF93+AE96=0,"",AF92+AF93+AE96)</f>
        <v>6</v>
      </c>
      <c r="H94" s="83" t="s">
        <v>90</v>
      </c>
      <c r="J94" s="3" t="str">
        <f t="shared" si="168"/>
        <v>bye - bye</v>
      </c>
      <c r="K94" s="3" t="str">
        <f t="shared" si="169"/>
        <v>3 : 0 (3,5,4)</v>
      </c>
      <c r="M94" s="3" t="str">
        <f t="shared" si="170"/>
        <v>Dvouhra - Skupina H</v>
      </c>
      <c r="N94" s="3">
        <f>A92</f>
        <v>0</v>
      </c>
      <c r="O94" s="3" t="str">
        <f>IF($N94=0,"bye",VLOOKUP($N94,seznam!$A$2:$C$268,2))</f>
        <v>bye</v>
      </c>
      <c r="P94" s="3" t="str">
        <f>IF($N94=0,"",VLOOKUP($N94,seznam!$A$2:$D$268,4))</f>
        <v/>
      </c>
      <c r="Q94" s="3">
        <f>A93</f>
        <v>0</v>
      </c>
      <c r="R94" s="3" t="str">
        <f>IF($Q94=0,"bye",VLOOKUP($Q94,seznam!$A$2:$C$268,2))</f>
        <v>bye</v>
      </c>
      <c r="S94" s="3" t="str">
        <f>IF($Q94=0,"",VLOOKUP($Q94,seznam!$A$2:$D$268,4))</f>
        <v/>
      </c>
      <c r="T94" s="91" t="s">
        <v>81</v>
      </c>
      <c r="U94" s="92" t="s">
        <v>88</v>
      </c>
      <c r="V94" s="92" t="s">
        <v>89</v>
      </c>
      <c r="W94" s="92"/>
      <c r="X94" s="93"/>
      <c r="Y94" s="3">
        <f t="shared" si="171"/>
        <v>3</v>
      </c>
      <c r="Z94" s="3">
        <f t="shared" si="172"/>
        <v>0</v>
      </c>
      <c r="AA94" s="3">
        <f t="shared" si="173"/>
        <v>0</v>
      </c>
      <c r="AB94" s="3" t="str">
        <f>IF($AA94=0,"",VLOOKUP($AA94,seznam!$A$2:$C$268,2))</f>
        <v/>
      </c>
      <c r="AC94" s="3" t="str">
        <f t="shared" si="174"/>
        <v>3:0 (3,5,4)</v>
      </c>
      <c r="AD94" s="3" t="str">
        <f t="shared" si="175"/>
        <v>3:0 (3,5,4)</v>
      </c>
      <c r="AE94" s="3">
        <f t="shared" si="176"/>
        <v>2</v>
      </c>
      <c r="AF94" s="3">
        <f t="shared" si="177"/>
        <v>1</v>
      </c>
      <c r="AH94" s="3">
        <f t="shared" si="178"/>
        <v>1</v>
      </c>
      <c r="AI94" s="3">
        <f t="shared" si="179"/>
        <v>1</v>
      </c>
      <c r="AJ94" s="3">
        <f t="shared" si="180"/>
        <v>1</v>
      </c>
      <c r="AK94" s="3">
        <f t="shared" si="181"/>
        <v>0</v>
      </c>
      <c r="AL94" s="3">
        <f t="shared" si="182"/>
        <v>0</v>
      </c>
      <c r="AN94" s="3" t="str">
        <f>CONCATENATE(AP91,AP92,AP93,AP94,AP95,AP96,)</f>
        <v>&lt;TR&gt;&lt;TD width=250&gt;bye - bye&lt;TD&gt;3 : 0 (1,4,1)&lt;/TD&gt;&lt;/TR&gt;&lt;TR&gt;&lt;TD&gt;bye - bye&lt;TD&gt;0 : 3 (-5,-0,-5)&lt;/TD&gt;&lt;/TR&gt;&lt;TR&gt;&lt;TD&gt;bye - bye&lt;TD&gt;0 : 3 (-4,-4,-8)&lt;/TD&gt;&lt;/TR&gt;&lt;TR&gt;&lt;TD&gt;bye - bye&lt;TD&gt;3 : 0 (3,5,4)&lt;/TD&gt;&lt;/TR&gt;&lt;TR&gt;&lt;TD&gt;bye - bye&lt;TD&gt;1 : 3 (-9,8,-8,-10)&lt;/TD&gt;&lt;/TR&gt;&lt;TR&gt;&lt;TD&gt;bye - bye&lt;TD&gt;3 : 2 (8,-9,-7,9,4)&lt;/TD&gt;&lt;/TR&gt;</v>
      </c>
      <c r="AO94" s="3" t="str">
        <f>CONCATENATE("&lt;TR&gt;&lt;TD&gt;",A94,"&lt;TD width=200&gt;",B94,"&lt;TD&gt;",C94,"&lt;TD&gt;",D94,"&lt;TD&gt;",E94,"&lt;TD&gt;",F94,"&lt;TD&gt;",G94,"&lt;TD&gt;",H94,"&lt;/TD&gt;&lt;/TR&gt;")</f>
        <v>&lt;TR&gt;&lt;TD&gt;&lt;TD width=200&gt;&lt;TD&gt;3:2&lt;TD&gt;3:0&lt;TD&gt;XXX&lt;TD&gt;3:0&lt;TD&gt;6&lt;TD&gt;1.&lt;/TD&gt;&lt;/TR&gt;</v>
      </c>
      <c r="AP94" s="3" t="str">
        <f>CONCATENATE("&lt;TR&gt;&lt;TD&gt;",J94,"&lt;TD&gt;",K94,"&lt;/TD&gt;&lt;/TR&gt;")</f>
        <v>&lt;TR&gt;&lt;TD&gt;bye - bye&lt;TD&gt;3 : 0 (3,5,4)&lt;/TD&gt;&lt;/TR&gt;</v>
      </c>
    </row>
    <row r="95" spans="1:42" ht="15" customHeight="1" thickBot="1" x14ac:dyDescent="0.25">
      <c r="A95" s="87"/>
      <c r="B95" s="25" t="str">
        <f>IF($A95="","",CONCATENATE(VLOOKUP($A95,seznam!$A$2:$B$268,2)," (",VLOOKUP($A95,seznam!$A$2:$E$269,4),")"))</f>
        <v/>
      </c>
      <c r="C95" s="26" t="str">
        <f>IF(Y91+Z91=0,"",CONCATENATE(Z91,":",Y91))</f>
        <v>0:3</v>
      </c>
      <c r="D95" s="27" t="str">
        <f>IF(Y95+Z95=0,"",CONCATENATE(Z95,":",Y95))</f>
        <v>3:1</v>
      </c>
      <c r="E95" s="27" t="str">
        <f>IF(Y93+Z93=0,"",CONCATENATE(Y93,":",Z93))</f>
        <v>0:3</v>
      </c>
      <c r="F95" s="28" t="s">
        <v>17</v>
      </c>
      <c r="G95" s="29">
        <f>IF(AF91+AE93+AF95=0,"",AF91+AE93+AF95)</f>
        <v>4</v>
      </c>
      <c r="H95" s="84" t="s">
        <v>91</v>
      </c>
      <c r="J95" s="3" t="str">
        <f t="shared" si="168"/>
        <v>bye - bye</v>
      </c>
      <c r="K95" s="3" t="str">
        <f t="shared" si="169"/>
        <v>1 : 3 (-9,8,-8,-10)</v>
      </c>
      <c r="M95" s="3" t="str">
        <f t="shared" si="170"/>
        <v>Dvouhra - Skupina H</v>
      </c>
      <c r="N95" s="3">
        <f>A93</f>
        <v>0</v>
      </c>
      <c r="O95" s="3" t="str">
        <f>IF($N95=0,"bye",VLOOKUP($N95,seznam!$A$2:$C$268,2))</f>
        <v>bye</v>
      </c>
      <c r="P95" s="3" t="str">
        <f>IF($N95=0,"",VLOOKUP($N95,seznam!$A$2:$D$268,4))</f>
        <v/>
      </c>
      <c r="Q95" s="3">
        <f>A95</f>
        <v>0</v>
      </c>
      <c r="R95" s="3" t="str">
        <f>IF($Q95=0,"bye",VLOOKUP($Q95,seznam!$A$2:$C$268,2))</f>
        <v>bye</v>
      </c>
      <c r="S95" s="3" t="str">
        <f>IF($Q95=0,"",VLOOKUP($Q95,seznam!$A$2:$D$268,4))</f>
        <v/>
      </c>
      <c r="T95" s="91" t="s">
        <v>100</v>
      </c>
      <c r="U95" s="92" t="s">
        <v>83</v>
      </c>
      <c r="V95" s="92" t="s">
        <v>102</v>
      </c>
      <c r="W95" s="92" t="s">
        <v>82</v>
      </c>
      <c r="X95" s="93"/>
      <c r="Y95" s="3">
        <f t="shared" si="171"/>
        <v>1</v>
      </c>
      <c r="Z95" s="3">
        <f t="shared" si="172"/>
        <v>3</v>
      </c>
      <c r="AA95" s="3">
        <f t="shared" si="173"/>
        <v>0</v>
      </c>
      <c r="AB95" s="3" t="str">
        <f>IF($AA95=0,"",VLOOKUP($AA95,seznam!$A$2:$C$268,2))</f>
        <v/>
      </c>
      <c r="AC95" s="3" t="str">
        <f t="shared" si="174"/>
        <v>3:1 (9,-8,8,10)</v>
      </c>
      <c r="AD95" s="3" t="str">
        <f t="shared" si="175"/>
        <v>3:1 (9,-8,8,10)</v>
      </c>
      <c r="AE95" s="3">
        <f t="shared" si="176"/>
        <v>1</v>
      </c>
      <c r="AF95" s="3">
        <f t="shared" si="177"/>
        <v>2</v>
      </c>
      <c r="AH95" s="3">
        <f t="shared" si="178"/>
        <v>-1</v>
      </c>
      <c r="AI95" s="3">
        <f t="shared" si="179"/>
        <v>1</v>
      </c>
      <c r="AJ95" s="3">
        <f t="shared" si="180"/>
        <v>-1</v>
      </c>
      <c r="AK95" s="3">
        <f t="shared" si="181"/>
        <v>-1</v>
      </c>
      <c r="AL95" s="3">
        <f t="shared" si="182"/>
        <v>0</v>
      </c>
      <c r="AN95" s="3" t="str">
        <f>CONCATENATE("&lt;/Table&gt;&lt;/TD&gt;&lt;/TR&gt;&lt;/Table&gt;&lt;P&gt;")</f>
        <v>&lt;/Table&gt;&lt;/TD&gt;&lt;/TR&gt;&lt;/Table&gt;&lt;P&gt;</v>
      </c>
      <c r="AO95" s="3" t="str">
        <f>CONCATENATE("&lt;TR&gt;&lt;TD&gt;",A95,"&lt;TD width=200&gt;",B95,"&lt;TD&gt;",C95,"&lt;TD&gt;",D95,"&lt;TD&gt;",E95,"&lt;TD&gt;",F95,"&lt;TD&gt;",G95,"&lt;TD&gt;",H95,"&lt;/TD&gt;&lt;/TR&gt;")</f>
        <v>&lt;TR&gt;&lt;TD&gt;&lt;TD width=200&gt;&lt;TD&gt;0:3&lt;TD&gt;3:1&lt;TD&gt;0:3&lt;TD&gt;XXX&lt;TD&gt;4&lt;TD&gt;3.&lt;/TD&gt;&lt;/TR&gt;</v>
      </c>
      <c r="AP95" s="3" t="str">
        <f>CONCATENATE("&lt;TR&gt;&lt;TD&gt;",J95,"&lt;TD&gt;",K95,"&lt;/TD&gt;&lt;/TR&gt;")</f>
        <v>&lt;TR&gt;&lt;TD&gt;bye - bye&lt;TD&gt;1 : 3 (-9,8,-8,-10)&lt;/TD&gt;&lt;/TR&gt;</v>
      </c>
    </row>
    <row r="96" spans="1:42" ht="15" customHeight="1" thickTop="1" thickBot="1" x14ac:dyDescent="0.25">
      <c r="J96" s="3" t="str">
        <f t="shared" si="168"/>
        <v>bye - bye</v>
      </c>
      <c r="K96" s="3" t="str">
        <f t="shared" si="169"/>
        <v>3 : 2 (8,-9,-7,9,4)</v>
      </c>
      <c r="M96" s="3" t="str">
        <f t="shared" si="170"/>
        <v>Dvouhra - Skupina H</v>
      </c>
      <c r="N96" s="3">
        <f>A94</f>
        <v>0</v>
      </c>
      <c r="O96" s="3" t="str">
        <f>IF($N96=0,"bye",VLOOKUP($N96,seznam!$A$2:$C$268,2))</f>
        <v>bye</v>
      </c>
      <c r="P96" s="3" t="str">
        <f>IF($N96=0,"",VLOOKUP($N96,seznam!$A$2:$D$268,4))</f>
        <v/>
      </c>
      <c r="Q96" s="3">
        <f>A92</f>
        <v>0</v>
      </c>
      <c r="R96" s="3" t="str">
        <f>IF($Q96=0,"bye",VLOOKUP($Q96,seznam!$A$2:$C$268,2))</f>
        <v>bye</v>
      </c>
      <c r="S96" s="3" t="str">
        <f>IF($Q96=0,"",VLOOKUP($Q96,seznam!$A$2:$D$268,4))</f>
        <v/>
      </c>
      <c r="T96" s="94" t="s">
        <v>83</v>
      </c>
      <c r="U96" s="95" t="s">
        <v>100</v>
      </c>
      <c r="V96" s="95" t="s">
        <v>86</v>
      </c>
      <c r="W96" s="95" t="s">
        <v>104</v>
      </c>
      <c r="X96" s="96" t="s">
        <v>89</v>
      </c>
      <c r="Y96" s="3">
        <f t="shared" si="171"/>
        <v>3</v>
      </c>
      <c r="Z96" s="3">
        <f t="shared" si="172"/>
        <v>2</v>
      </c>
      <c r="AA96" s="3">
        <f t="shared" si="173"/>
        <v>0</v>
      </c>
      <c r="AB96" s="3" t="str">
        <f>IF($AA96=0,"",VLOOKUP($AA96,seznam!$A$2:$C$268,2))</f>
        <v/>
      </c>
      <c r="AC96" s="3" t="str">
        <f t="shared" si="174"/>
        <v>3:2 (8,-9,-7,9,4)</v>
      </c>
      <c r="AD96" s="3" t="str">
        <f t="shared" si="175"/>
        <v>3:2 (8,-9,-7,9,4)</v>
      </c>
      <c r="AE96" s="3">
        <f t="shared" si="176"/>
        <v>2</v>
      </c>
      <c r="AF96" s="3">
        <f t="shared" si="177"/>
        <v>1</v>
      </c>
      <c r="AH96" s="3">
        <f t="shared" si="178"/>
        <v>1</v>
      </c>
      <c r="AI96" s="3">
        <f t="shared" si="179"/>
        <v>-1</v>
      </c>
      <c r="AJ96" s="3">
        <f t="shared" si="180"/>
        <v>-1</v>
      </c>
      <c r="AK96" s="3">
        <f t="shared" si="181"/>
        <v>1</v>
      </c>
      <c r="AL96" s="3">
        <f t="shared" si="182"/>
        <v>1</v>
      </c>
      <c r="AP96" s="3" t="str">
        <f>CONCATENATE("&lt;TR&gt;&lt;TD&gt;",J96,"&lt;TD&gt;",K96,"&lt;/TD&gt;&lt;/TR&gt;")</f>
        <v>&lt;TR&gt;&lt;TD&gt;bye - bye&lt;TD&gt;3 : 2 (8,-9,-7,9,4)&lt;/TD&gt;&lt;/TR&gt;</v>
      </c>
    </row>
    <row r="97" spans="1:42" ht="15" customHeight="1" thickTop="1" x14ac:dyDescent="0.2"/>
    <row r="98" spans="1:42" ht="15" customHeight="1" thickBot="1" x14ac:dyDescent="0.25">
      <c r="M98" s="7" t="str">
        <f>B99</f>
        <v>Skupina H</v>
      </c>
      <c r="N98" s="7" t="s">
        <v>3</v>
      </c>
      <c r="O98" s="7" t="s">
        <v>29</v>
      </c>
      <c r="P98" s="7" t="s">
        <v>4</v>
      </c>
      <c r="Q98" s="7" t="s">
        <v>3</v>
      </c>
      <c r="R98" s="7" t="s">
        <v>30</v>
      </c>
      <c r="S98" s="7" t="s">
        <v>4</v>
      </c>
      <c r="T98" s="8" t="s">
        <v>5</v>
      </c>
      <c r="U98" s="8" t="s">
        <v>6</v>
      </c>
      <c r="V98" s="8" t="s">
        <v>7</v>
      </c>
      <c r="W98" s="8" t="s">
        <v>8</v>
      </c>
      <c r="X98" s="8" t="s">
        <v>9</v>
      </c>
      <c r="Y98" s="7" t="s">
        <v>10</v>
      </c>
      <c r="Z98" s="7" t="s">
        <v>11</v>
      </c>
      <c r="AA98" s="7" t="s">
        <v>12</v>
      </c>
      <c r="AN98" s="3" t="s">
        <v>13</v>
      </c>
    </row>
    <row r="99" spans="1:42" ht="15" customHeight="1" thickTop="1" thickBot="1" x14ac:dyDescent="0.25">
      <c r="A99" s="9">
        <v>14</v>
      </c>
      <c r="B99" s="10" t="s">
        <v>24</v>
      </c>
      <c r="C99" s="11">
        <v>1</v>
      </c>
      <c r="D99" s="12">
        <v>2</v>
      </c>
      <c r="E99" s="12">
        <v>3</v>
      </c>
      <c r="F99" s="13">
        <v>4</v>
      </c>
      <c r="G99" s="14" t="s">
        <v>15</v>
      </c>
      <c r="H99" s="13" t="s">
        <v>16</v>
      </c>
      <c r="J99" s="3" t="str">
        <f t="shared" ref="J99:J104" si="183">CONCATENATE(O99," - ",R99)</f>
        <v>bye - bye</v>
      </c>
      <c r="K99" s="3" t="str">
        <f t="shared" ref="K99:K104" si="184">IF(SUM(Y99:Z99)=0,AD99,CONCATENATE(Y99," : ",Z99," (",T99,",",U99,",",V99,IF(Y99+Z99&gt;3,",",""),W99,IF(Y99+Z99&gt;4,",",""),X99,")"))</f>
        <v>1 : 3 (-8,-9,5,-7)</v>
      </c>
      <c r="M99" s="3" t="str">
        <f t="shared" ref="M99:M104" si="185">CONCATENATE("Dvouhra - Skupina H")</f>
        <v>Dvouhra - Skupina H</v>
      </c>
      <c r="N99" s="3">
        <f>A100</f>
        <v>0</v>
      </c>
      <c r="O99" s="3" t="str">
        <f>IF($N99=0,"bye",VLOOKUP($N99,seznam!$A$2:$C$268,2))</f>
        <v>bye</v>
      </c>
      <c r="P99" s="3" t="str">
        <f>IF($N99=0,"",VLOOKUP($N99,seznam!$A$2:$D$268,4))</f>
        <v/>
      </c>
      <c r="Q99" s="3">
        <f>A103</f>
        <v>0</v>
      </c>
      <c r="R99" s="3" t="str">
        <f>IF($Q99=0,"bye",VLOOKUP($Q99,seznam!$A$2:$C$268,2))</f>
        <v>bye</v>
      </c>
      <c r="S99" s="3" t="str">
        <f>IF($Q99=0,"",VLOOKUP($Q99,seznam!$A$2:$D$268,4))</f>
        <v/>
      </c>
      <c r="T99" s="88" t="s">
        <v>102</v>
      </c>
      <c r="U99" s="89" t="s">
        <v>100</v>
      </c>
      <c r="V99" s="89" t="s">
        <v>88</v>
      </c>
      <c r="W99" s="89" t="s">
        <v>86</v>
      </c>
      <c r="X99" s="90"/>
      <c r="Y99" s="3">
        <f t="shared" ref="Y99:Y104" si="186">COUNTIF(AH99:AL99,"&gt;0")</f>
        <v>1</v>
      </c>
      <c r="Z99" s="3">
        <f t="shared" ref="Z99:Z104" si="187">COUNTIF(AH99:AL99,"&lt;0")</f>
        <v>3</v>
      </c>
      <c r="AA99" s="3">
        <f t="shared" ref="AA99:AA104" si="188">IF(Y99=Z99,0,IF(Y99&gt;Z99,N99,Q99))</f>
        <v>0</v>
      </c>
      <c r="AB99" s="3" t="str">
        <f>IF($AA99=0,"",VLOOKUP($AA99,seznam!$A$2:$C$268,2))</f>
        <v/>
      </c>
      <c r="AC99" s="3" t="str">
        <f t="shared" ref="AC99:AC104" si="189">IF(Y99=Z99,"",IF(Y99&gt;Z99,CONCATENATE(Y99,":",Z99," (",T99,",",U99,",",V99,IF(SUM(Y99:Z99)&gt;3,",",""),W99,IF(SUM(Y99:Z99)&gt;4,",",""),X99,")"),CONCATENATE(Z99,":",Y99," (",-T99,",",-U99,",",-V99,IF(SUM(Y99:Z99)&gt;3,CONCATENATE(",",-W99),""),IF(SUM(Y99:Z99)&gt;4,CONCATENATE(",",-X99),""),")")))</f>
        <v>3:1 (8,9,-5,7)</v>
      </c>
      <c r="AD99" s="3" t="str">
        <f t="shared" ref="AD99:AD104" si="190">IF(SUM(Y99:Z99)=0,"",AC99)</f>
        <v>3:1 (8,9,-5,7)</v>
      </c>
      <c r="AE99" s="3">
        <f t="shared" ref="AE99:AE104" si="191">IF(T99="",0,IF(Y99&gt;Z99,2,1))</f>
        <v>1</v>
      </c>
      <c r="AF99" s="3">
        <f t="shared" ref="AF99:AF104" si="192">IF(T99="",0,IF(Z99&gt;Y99,2,1))</f>
        <v>2</v>
      </c>
      <c r="AH99" s="3">
        <f t="shared" ref="AH99:AH104" si="193">IF(T99="",0,IF(MID(T99,1,1)="-",-1,1))</f>
        <v>-1</v>
      </c>
      <c r="AI99" s="3">
        <f t="shared" ref="AI99:AI104" si="194">IF(U99="",0,IF(MID(U99,1,1)="-",-1,1))</f>
        <v>-1</v>
      </c>
      <c r="AJ99" s="3">
        <f t="shared" ref="AJ99:AJ104" si="195">IF(V99="",0,IF(MID(V99,1,1)="-",-1,1))</f>
        <v>1</v>
      </c>
      <c r="AK99" s="3">
        <f t="shared" ref="AK99:AK104" si="196">IF(W99="",0,IF(MID(W99,1,1)="-",-1,1))</f>
        <v>-1</v>
      </c>
      <c r="AL99" s="3">
        <f t="shared" ref="AL99:AL104" si="197">IF(X99="",0,IF(MID(X99,1,1)="-",-1,1))</f>
        <v>0</v>
      </c>
      <c r="AN99" s="3" t="str">
        <f>CONCATENATE("&lt;Table border=1 cellpading=0 cellspacing=0 width=480&gt;&lt;TR&gt;&lt;TH colspan=2&gt;",B99,"&lt;TH&gt;1&lt;TH&gt;2&lt;TH&gt;3&lt;TH&gt;4&lt;TH&gt;Body&lt;TH&gt;Pořadí&lt;/TH&gt;&lt;/TR&gt;")</f>
        <v>&lt;Table border=1 cellpading=0 cellspacing=0 width=480&gt;&lt;TR&gt;&lt;TH colspan=2&gt;Skupina H&lt;TH&gt;1&lt;TH&gt;2&lt;TH&gt;3&lt;TH&gt;4&lt;TH&gt;Body&lt;TH&gt;Pořadí&lt;/TH&gt;&lt;/TR&gt;</v>
      </c>
      <c r="AP99" s="3" t="str">
        <f>CONCATENATE("&lt;TR&gt;&lt;TD width=250&gt;",J99,"&lt;TD&gt;",K99,"&lt;/TD&gt;&lt;/TR&gt;")</f>
        <v>&lt;TR&gt;&lt;TD width=250&gt;bye - bye&lt;TD&gt;1 : 3 (-8,-9,5,-7)&lt;/TD&gt;&lt;/TR&gt;</v>
      </c>
    </row>
    <row r="100" spans="1:42" ht="15" customHeight="1" thickTop="1" x14ac:dyDescent="0.2">
      <c r="A100" s="85"/>
      <c r="B100" s="15" t="str">
        <f>IF($A100="","",CONCATENATE(VLOOKUP($A100,seznam!$A$2:$B$268,2)," (",VLOOKUP($A100,seznam!$A$2:$E$269,4),")"))</f>
        <v/>
      </c>
      <c r="C100" s="16" t="s">
        <v>17</v>
      </c>
      <c r="D100" s="17" t="str">
        <f>IF(Y102+Z102=0,"",CONCATENATE(Y102,":",Z102))</f>
        <v>3:0</v>
      </c>
      <c r="E100" s="17" t="str">
        <f>IF(Y104+Z104=0,"",CONCATENATE(Z104,":",Y104))</f>
        <v>3:1</v>
      </c>
      <c r="F100" s="18" t="str">
        <f>IF(Y99+Z99=0,"",CONCATENATE(Y99,":",Z99))</f>
        <v>1:3</v>
      </c>
      <c r="G100" s="19">
        <f>IF(AE99+AE102+AF104=0,"",AE99+AE102+AF104)</f>
        <v>5</v>
      </c>
      <c r="H100" s="82" t="s">
        <v>92</v>
      </c>
      <c r="J100" s="3" t="str">
        <f t="shared" si="183"/>
        <v>bye - bye</v>
      </c>
      <c r="K100" s="3" t="str">
        <f t="shared" si="184"/>
        <v>1 : 3 (-6,10,-2,-8)</v>
      </c>
      <c r="M100" s="3" t="str">
        <f t="shared" si="185"/>
        <v>Dvouhra - Skupina H</v>
      </c>
      <c r="N100" s="3">
        <f>A101</f>
        <v>0</v>
      </c>
      <c r="O100" s="3" t="str">
        <f>IF($N100=0,"bye",VLOOKUP($N100,seznam!$A$2:$C$268,2))</f>
        <v>bye</v>
      </c>
      <c r="P100" s="3" t="str">
        <f>IF($N100=0,"",VLOOKUP($N100,seznam!$A$2:$D$268,4))</f>
        <v/>
      </c>
      <c r="Q100" s="3">
        <f>A102</f>
        <v>0</v>
      </c>
      <c r="R100" s="3" t="str">
        <f>IF($Q100=0,"bye",VLOOKUP($Q100,seznam!$A$2:$C$268,2))</f>
        <v>bye</v>
      </c>
      <c r="S100" s="3" t="str">
        <f>IF($Q100=0,"",VLOOKUP($Q100,seznam!$A$2:$D$268,4))</f>
        <v/>
      </c>
      <c r="T100" s="91" t="s">
        <v>96</v>
      </c>
      <c r="U100" s="92" t="s">
        <v>106</v>
      </c>
      <c r="V100" s="92" t="s">
        <v>103</v>
      </c>
      <c r="W100" s="92" t="s">
        <v>102</v>
      </c>
      <c r="X100" s="93"/>
      <c r="Y100" s="3">
        <f t="shared" si="186"/>
        <v>1</v>
      </c>
      <c r="Z100" s="3">
        <f t="shared" si="187"/>
        <v>3</v>
      </c>
      <c r="AA100" s="3">
        <f t="shared" si="188"/>
        <v>0</v>
      </c>
      <c r="AB100" s="3" t="str">
        <f>IF($AA100=0,"",VLOOKUP($AA100,seznam!$A$2:$C$268,2))</f>
        <v/>
      </c>
      <c r="AC100" s="3" t="str">
        <f t="shared" si="189"/>
        <v>3:1 (6,-10,2,8)</v>
      </c>
      <c r="AD100" s="3" t="str">
        <f t="shared" si="190"/>
        <v>3:1 (6,-10,2,8)</v>
      </c>
      <c r="AE100" s="3">
        <f t="shared" si="191"/>
        <v>1</v>
      </c>
      <c r="AF100" s="3">
        <f t="shared" si="192"/>
        <v>2</v>
      </c>
      <c r="AH100" s="3">
        <f t="shared" si="193"/>
        <v>-1</v>
      </c>
      <c r="AI100" s="3">
        <f t="shared" si="194"/>
        <v>1</v>
      </c>
      <c r="AJ100" s="3">
        <f t="shared" si="195"/>
        <v>-1</v>
      </c>
      <c r="AK100" s="3">
        <f t="shared" si="196"/>
        <v>-1</v>
      </c>
      <c r="AL100" s="3">
        <f t="shared" si="197"/>
        <v>0</v>
      </c>
      <c r="AN100" s="3" t="str">
        <f>CONCATENATE(AO100,AO101,AO102,AO103,)</f>
        <v>&lt;TR&gt;&lt;TD&gt;&lt;TD width=200&gt;&lt;TD&gt;XXX&lt;TD&gt;3:0&lt;TD&gt;3:1&lt;TD&gt;1:3&lt;TD&gt;5&lt;TD&gt;2.&lt;/TD&gt;&lt;/TR&gt;&lt;TR&gt;&lt;TD&gt;&lt;TD width=200&gt;&lt;TD&gt;0:3&lt;TD&gt;XXX&lt;TD&gt;1:3&lt;TD&gt;2:3&lt;TD&gt;3&lt;TD&gt;4.&lt;/TD&gt;&lt;/TR&gt;&lt;TR&gt;&lt;TD&gt;&lt;TD width=200&gt;&lt;TD&gt;1:3&lt;TD&gt;3:1&lt;TD&gt;XXX&lt;TD&gt;3:0&lt;TD&gt;5&lt;TD&gt;1.&lt;/TD&gt;&lt;/TR&gt;&lt;TR&gt;&lt;TD&gt;&lt;TD width=200&gt;&lt;TD&gt;3:1&lt;TD&gt;3:2&lt;TD&gt;0:3&lt;TD&gt;XXX&lt;TD&gt;5&lt;TD&gt;3.&lt;/TD&gt;&lt;/TR&gt;</v>
      </c>
      <c r="AO100" s="3" t="str">
        <f>CONCATENATE("&lt;TR&gt;&lt;TD&gt;",A100,"&lt;TD width=200&gt;",B100,"&lt;TD&gt;",C100,"&lt;TD&gt;",D100,"&lt;TD&gt;",E100,"&lt;TD&gt;",F100,"&lt;TD&gt;",G100,"&lt;TD&gt;",H100,"&lt;/TD&gt;&lt;/TR&gt;")</f>
        <v>&lt;TR&gt;&lt;TD&gt;&lt;TD width=200&gt;&lt;TD&gt;XXX&lt;TD&gt;3:0&lt;TD&gt;3:1&lt;TD&gt;1:3&lt;TD&gt;5&lt;TD&gt;2.&lt;/TD&gt;&lt;/TR&gt;</v>
      </c>
      <c r="AP100" s="3" t="str">
        <f>CONCATENATE("&lt;TR&gt;&lt;TD&gt;",J100,"&lt;TD&gt;",K100,"&lt;/TD&gt;&lt;/TR&gt;")</f>
        <v>&lt;TR&gt;&lt;TD&gt;bye - bye&lt;TD&gt;1 : 3 (-6,10,-2,-8)&lt;/TD&gt;&lt;/TR&gt;</v>
      </c>
    </row>
    <row r="101" spans="1:42" ht="15" customHeight="1" x14ac:dyDescent="0.2">
      <c r="A101" s="86"/>
      <c r="B101" s="20" t="str">
        <f>IF($A101="","",CONCATENATE(VLOOKUP($A101,seznam!$A$2:$B$268,2)," (",VLOOKUP($A101,seznam!$A$2:$E$269,4),")"))</f>
        <v/>
      </c>
      <c r="C101" s="21" t="str">
        <f>IF(Y102+Z102=0,"",CONCATENATE(Z102,":",Y102))</f>
        <v>0:3</v>
      </c>
      <c r="D101" s="22" t="s">
        <v>17</v>
      </c>
      <c r="E101" s="22" t="str">
        <f>IF(Y100+Z100=0,"",CONCATENATE(Y100,":",Z100))</f>
        <v>1:3</v>
      </c>
      <c r="F101" s="23" t="str">
        <f>IF(Y103+Z103=0,"",CONCATENATE(Y103,":",Z103))</f>
        <v>2:3</v>
      </c>
      <c r="G101" s="24">
        <f>IF(AE100+AF102+AE103=0,"",AE100+AF102+AE103)</f>
        <v>3</v>
      </c>
      <c r="H101" s="83" t="s">
        <v>93</v>
      </c>
      <c r="J101" s="3" t="str">
        <f t="shared" si="183"/>
        <v>bye - bye</v>
      </c>
      <c r="K101" s="3" t="str">
        <f t="shared" si="184"/>
        <v>0 : 3 (-9,-11,-8)</v>
      </c>
      <c r="M101" s="3" t="str">
        <f t="shared" si="185"/>
        <v>Dvouhra - Skupina H</v>
      </c>
      <c r="N101" s="3">
        <f>A103</f>
        <v>0</v>
      </c>
      <c r="O101" s="3" t="str">
        <f>IF($N101=0,"bye",VLOOKUP($N101,seznam!$A$2:$C$268,2))</f>
        <v>bye</v>
      </c>
      <c r="P101" s="3" t="str">
        <f>IF($N101=0,"",VLOOKUP($N101,seznam!$A$2:$D$268,4))</f>
        <v/>
      </c>
      <c r="Q101" s="3">
        <f>A102</f>
        <v>0</v>
      </c>
      <c r="R101" s="3" t="str">
        <f>IF($Q101=0,"bye",VLOOKUP($Q101,seznam!$A$2:$C$268,2))</f>
        <v>bye</v>
      </c>
      <c r="S101" s="3" t="str">
        <f>IF($Q101=0,"",VLOOKUP($Q101,seznam!$A$2:$D$268,4))</f>
        <v/>
      </c>
      <c r="T101" s="91" t="s">
        <v>100</v>
      </c>
      <c r="U101" s="92" t="s">
        <v>99</v>
      </c>
      <c r="V101" s="92" t="s">
        <v>102</v>
      </c>
      <c r="W101" s="92"/>
      <c r="X101" s="93"/>
      <c r="Y101" s="3">
        <f t="shared" si="186"/>
        <v>0</v>
      </c>
      <c r="Z101" s="3">
        <f t="shared" si="187"/>
        <v>3</v>
      </c>
      <c r="AA101" s="3">
        <f t="shared" si="188"/>
        <v>0</v>
      </c>
      <c r="AB101" s="3" t="str">
        <f>IF($AA101=0,"",VLOOKUP($AA101,seznam!$A$2:$C$268,2))</f>
        <v/>
      </c>
      <c r="AC101" s="3" t="str">
        <f t="shared" si="189"/>
        <v>3:0 (9,11,8)</v>
      </c>
      <c r="AD101" s="3" t="str">
        <f t="shared" si="190"/>
        <v>3:0 (9,11,8)</v>
      </c>
      <c r="AE101" s="3">
        <f t="shared" si="191"/>
        <v>1</v>
      </c>
      <c r="AF101" s="3">
        <f t="shared" si="192"/>
        <v>2</v>
      </c>
      <c r="AH101" s="3">
        <f t="shared" si="193"/>
        <v>-1</v>
      </c>
      <c r="AI101" s="3">
        <f t="shared" si="194"/>
        <v>-1</v>
      </c>
      <c r="AJ101" s="3">
        <f t="shared" si="195"/>
        <v>-1</v>
      </c>
      <c r="AK101" s="3">
        <f t="shared" si="196"/>
        <v>0</v>
      </c>
      <c r="AL101" s="3">
        <f t="shared" si="197"/>
        <v>0</v>
      </c>
      <c r="AN101" s="3" t="str">
        <f>CONCATENATE("&lt;/Table&gt;&lt;TD width=420&gt;&lt;Table&gt;")</f>
        <v>&lt;/Table&gt;&lt;TD width=420&gt;&lt;Table&gt;</v>
      </c>
      <c r="AO101" s="3" t="str">
        <f>CONCATENATE("&lt;TR&gt;&lt;TD&gt;",A101,"&lt;TD width=200&gt;",B101,"&lt;TD&gt;",C101,"&lt;TD&gt;",D101,"&lt;TD&gt;",E101,"&lt;TD&gt;",F101,"&lt;TD&gt;",G101,"&lt;TD&gt;",H101,"&lt;/TD&gt;&lt;/TR&gt;")</f>
        <v>&lt;TR&gt;&lt;TD&gt;&lt;TD width=200&gt;&lt;TD&gt;0:3&lt;TD&gt;XXX&lt;TD&gt;1:3&lt;TD&gt;2:3&lt;TD&gt;3&lt;TD&gt;4.&lt;/TD&gt;&lt;/TR&gt;</v>
      </c>
      <c r="AP101" s="3" t="str">
        <f>CONCATENATE("&lt;TR&gt;&lt;TD&gt;",J101,"&lt;TD&gt;",K101,"&lt;/TD&gt;&lt;/TR&gt;")</f>
        <v>&lt;TR&gt;&lt;TD&gt;bye - bye&lt;TD&gt;0 : 3 (-9,-11,-8)&lt;/TD&gt;&lt;/TR&gt;</v>
      </c>
    </row>
    <row r="102" spans="1:42" ht="15" customHeight="1" x14ac:dyDescent="0.2">
      <c r="A102" s="86"/>
      <c r="B102" s="20" t="str">
        <f>IF($A102="","",CONCATENATE(VLOOKUP($A102,seznam!$A$2:$B$268,2)," (",VLOOKUP($A102,seznam!$A$2:$E$269,4),")"))</f>
        <v/>
      </c>
      <c r="C102" s="21" t="str">
        <f>IF(Y104+Z104=0,"",CONCATENATE(Y104,":",Z104))</f>
        <v>1:3</v>
      </c>
      <c r="D102" s="22" t="str">
        <f>IF(Y100+Z100=0,"",CONCATENATE(Z100,":",Y100))</f>
        <v>3:1</v>
      </c>
      <c r="E102" s="22" t="s">
        <v>17</v>
      </c>
      <c r="F102" s="23" t="str">
        <f>IF(Y101+Z101=0,"",CONCATENATE(Z101,":",Y101))</f>
        <v>3:0</v>
      </c>
      <c r="G102" s="24">
        <f>IF(AF100+AF101+AE104=0,"",AF100+AF101+AE104)</f>
        <v>5</v>
      </c>
      <c r="H102" s="83" t="s">
        <v>90</v>
      </c>
      <c r="J102" s="3" t="str">
        <f t="shared" si="183"/>
        <v>bye - bye</v>
      </c>
      <c r="K102" s="3" t="str">
        <f t="shared" si="184"/>
        <v>3 : 0 (4,6,6)</v>
      </c>
      <c r="M102" s="3" t="str">
        <f t="shared" si="185"/>
        <v>Dvouhra - Skupina H</v>
      </c>
      <c r="N102" s="3">
        <f>A100</f>
        <v>0</v>
      </c>
      <c r="O102" s="3" t="str">
        <f>IF($N102=0,"bye",VLOOKUP($N102,seznam!$A$2:$C$268,2))</f>
        <v>bye</v>
      </c>
      <c r="P102" s="3" t="str">
        <f>IF($N102=0,"",VLOOKUP($N102,seznam!$A$2:$D$268,4))</f>
        <v/>
      </c>
      <c r="Q102" s="3">
        <f>A101</f>
        <v>0</v>
      </c>
      <c r="R102" s="3" t="str">
        <f>IF($Q102=0,"bye",VLOOKUP($Q102,seznam!$A$2:$C$268,2))</f>
        <v>bye</v>
      </c>
      <c r="S102" s="3" t="str">
        <f>IF($Q102=0,"",VLOOKUP($Q102,seznam!$A$2:$D$268,4))</f>
        <v/>
      </c>
      <c r="T102" s="91" t="s">
        <v>89</v>
      </c>
      <c r="U102" s="92" t="s">
        <v>94</v>
      </c>
      <c r="V102" s="92" t="s">
        <v>94</v>
      </c>
      <c r="W102" s="92"/>
      <c r="X102" s="93"/>
      <c r="Y102" s="3">
        <f t="shared" si="186"/>
        <v>3</v>
      </c>
      <c r="Z102" s="3">
        <f t="shared" si="187"/>
        <v>0</v>
      </c>
      <c r="AA102" s="3">
        <f t="shared" si="188"/>
        <v>0</v>
      </c>
      <c r="AB102" s="3" t="str">
        <f>IF($AA102=0,"",VLOOKUP($AA102,seznam!$A$2:$C$268,2))</f>
        <v/>
      </c>
      <c r="AC102" s="3" t="str">
        <f t="shared" si="189"/>
        <v>3:0 (4,6,6)</v>
      </c>
      <c r="AD102" s="3" t="str">
        <f t="shared" si="190"/>
        <v>3:0 (4,6,6)</v>
      </c>
      <c r="AE102" s="3">
        <f t="shared" si="191"/>
        <v>2</v>
      </c>
      <c r="AF102" s="3">
        <f t="shared" si="192"/>
        <v>1</v>
      </c>
      <c r="AH102" s="3">
        <f t="shared" si="193"/>
        <v>1</v>
      </c>
      <c r="AI102" s="3">
        <f t="shared" si="194"/>
        <v>1</v>
      </c>
      <c r="AJ102" s="3">
        <f t="shared" si="195"/>
        <v>1</v>
      </c>
      <c r="AK102" s="3">
        <f t="shared" si="196"/>
        <v>0</v>
      </c>
      <c r="AL102" s="3">
        <f t="shared" si="197"/>
        <v>0</v>
      </c>
      <c r="AN102" s="3" t="str">
        <f>CONCATENATE(AP99,AP100,AP101,AP102,AP103,AP104,)</f>
        <v>&lt;TR&gt;&lt;TD width=250&gt;bye - bye&lt;TD&gt;1 : 3 (-8,-9,5,-7)&lt;/TD&gt;&lt;/TR&gt;&lt;TR&gt;&lt;TD&gt;bye - bye&lt;TD&gt;1 : 3 (-6,10,-2,-8)&lt;/TD&gt;&lt;/TR&gt;&lt;TR&gt;&lt;TD&gt;bye - bye&lt;TD&gt;0 : 3 (-9,-11,-8)&lt;/TD&gt;&lt;/TR&gt;&lt;TR&gt;&lt;TD&gt;bye - bye&lt;TD&gt;3 : 0 (4,6,6)&lt;/TD&gt;&lt;/TR&gt;&lt;TR&gt;&lt;TD&gt;bye - bye&lt;TD&gt;2 : 3 (-11,-5,15,8,-9)&lt;/TD&gt;&lt;/TR&gt;&lt;TR&gt;&lt;TD&gt;bye - bye&lt;TD&gt;1 : 3 (-8,-10,6,-9)&lt;/TD&gt;&lt;/TR&gt;</v>
      </c>
      <c r="AO102" s="3" t="str">
        <f>CONCATENATE("&lt;TR&gt;&lt;TD&gt;",A102,"&lt;TD width=200&gt;",B102,"&lt;TD&gt;",C102,"&lt;TD&gt;",D102,"&lt;TD&gt;",E102,"&lt;TD&gt;",F102,"&lt;TD&gt;",G102,"&lt;TD&gt;",H102,"&lt;/TD&gt;&lt;/TR&gt;")</f>
        <v>&lt;TR&gt;&lt;TD&gt;&lt;TD width=200&gt;&lt;TD&gt;1:3&lt;TD&gt;3:1&lt;TD&gt;XXX&lt;TD&gt;3:0&lt;TD&gt;5&lt;TD&gt;1.&lt;/TD&gt;&lt;/TR&gt;</v>
      </c>
      <c r="AP102" s="3" t="str">
        <f>CONCATENATE("&lt;TR&gt;&lt;TD&gt;",J102,"&lt;TD&gt;",K102,"&lt;/TD&gt;&lt;/TR&gt;")</f>
        <v>&lt;TR&gt;&lt;TD&gt;bye - bye&lt;TD&gt;3 : 0 (4,6,6)&lt;/TD&gt;&lt;/TR&gt;</v>
      </c>
    </row>
    <row r="103" spans="1:42" ht="15" customHeight="1" thickBot="1" x14ac:dyDescent="0.25">
      <c r="A103" s="87"/>
      <c r="B103" s="25" t="str">
        <f>IF($A103="","",CONCATENATE(VLOOKUP($A103,seznam!$A$2:$B$268,2)," (",VLOOKUP($A103,seznam!$A$2:$E$269,4),")"))</f>
        <v/>
      </c>
      <c r="C103" s="26" t="str">
        <f>IF(Y99+Z99=0,"",CONCATENATE(Z99,":",Y99))</f>
        <v>3:1</v>
      </c>
      <c r="D103" s="27" t="str">
        <f>IF(Y103+Z103=0,"",CONCATENATE(Z103,":",Y103))</f>
        <v>3:2</v>
      </c>
      <c r="E103" s="27" t="str">
        <f>IF(Y101+Z101=0,"",CONCATENATE(Y101,":",Z101))</f>
        <v>0:3</v>
      </c>
      <c r="F103" s="28" t="s">
        <v>17</v>
      </c>
      <c r="G103" s="29">
        <f>IF(AF99+AE101+AF103=0,"",AF99+AE101+AF103)</f>
        <v>5</v>
      </c>
      <c r="H103" s="84" t="s">
        <v>91</v>
      </c>
      <c r="J103" s="3" t="str">
        <f t="shared" si="183"/>
        <v>bye - bye</v>
      </c>
      <c r="K103" s="3" t="str">
        <f t="shared" si="184"/>
        <v>2 : 3 (-11,-5,15,8,-9)</v>
      </c>
      <c r="M103" s="3" t="str">
        <f t="shared" si="185"/>
        <v>Dvouhra - Skupina H</v>
      </c>
      <c r="N103" s="3">
        <f>A101</f>
        <v>0</v>
      </c>
      <c r="O103" s="3" t="str">
        <f>IF($N103=0,"bye",VLOOKUP($N103,seznam!$A$2:$C$268,2))</f>
        <v>bye</v>
      </c>
      <c r="P103" s="3" t="str">
        <f>IF($N103=0,"",VLOOKUP($N103,seznam!$A$2:$D$268,4))</f>
        <v/>
      </c>
      <c r="Q103" s="3">
        <f>A103</f>
        <v>0</v>
      </c>
      <c r="R103" s="3" t="str">
        <f>IF($Q103=0,"bye",VLOOKUP($Q103,seznam!$A$2:$C$268,2))</f>
        <v>bye</v>
      </c>
      <c r="S103" s="3" t="str">
        <f>IF($Q103=0,"",VLOOKUP($Q103,seznam!$A$2:$D$268,4))</f>
        <v/>
      </c>
      <c r="T103" s="91" t="s">
        <v>99</v>
      </c>
      <c r="U103" s="92" t="s">
        <v>85</v>
      </c>
      <c r="V103" s="92" t="s">
        <v>109</v>
      </c>
      <c r="W103" s="92" t="s">
        <v>83</v>
      </c>
      <c r="X103" s="93" t="s">
        <v>100</v>
      </c>
      <c r="Y103" s="3">
        <f t="shared" si="186"/>
        <v>2</v>
      </c>
      <c r="Z103" s="3">
        <f t="shared" si="187"/>
        <v>3</v>
      </c>
      <c r="AA103" s="3">
        <f t="shared" si="188"/>
        <v>0</v>
      </c>
      <c r="AB103" s="3" t="str">
        <f>IF($AA103=0,"",VLOOKUP($AA103,seznam!$A$2:$C$268,2))</f>
        <v/>
      </c>
      <c r="AC103" s="3" t="str">
        <f t="shared" si="189"/>
        <v>3:2 (11,5,-15,-8,9)</v>
      </c>
      <c r="AD103" s="3" t="str">
        <f t="shared" si="190"/>
        <v>3:2 (11,5,-15,-8,9)</v>
      </c>
      <c r="AE103" s="3">
        <f t="shared" si="191"/>
        <v>1</v>
      </c>
      <c r="AF103" s="3">
        <f t="shared" si="192"/>
        <v>2</v>
      </c>
      <c r="AH103" s="3">
        <f t="shared" si="193"/>
        <v>-1</v>
      </c>
      <c r="AI103" s="3">
        <f t="shared" si="194"/>
        <v>-1</v>
      </c>
      <c r="AJ103" s="3">
        <f t="shared" si="195"/>
        <v>1</v>
      </c>
      <c r="AK103" s="3">
        <f t="shared" si="196"/>
        <v>1</v>
      </c>
      <c r="AL103" s="3">
        <f t="shared" si="197"/>
        <v>-1</v>
      </c>
      <c r="AN103" s="3" t="str">
        <f>CONCATENATE("&lt;/Table&gt;&lt;/TD&gt;&lt;/TR&gt;&lt;/Table&gt;&lt;P&gt;")</f>
        <v>&lt;/Table&gt;&lt;/TD&gt;&lt;/TR&gt;&lt;/Table&gt;&lt;P&gt;</v>
      </c>
      <c r="AO103" s="3" t="str">
        <f>CONCATENATE("&lt;TR&gt;&lt;TD&gt;",A103,"&lt;TD width=200&gt;",B103,"&lt;TD&gt;",C103,"&lt;TD&gt;",D103,"&lt;TD&gt;",E103,"&lt;TD&gt;",F103,"&lt;TD&gt;",G103,"&lt;TD&gt;",H103,"&lt;/TD&gt;&lt;/TR&gt;")</f>
        <v>&lt;TR&gt;&lt;TD&gt;&lt;TD width=200&gt;&lt;TD&gt;3:1&lt;TD&gt;3:2&lt;TD&gt;0:3&lt;TD&gt;XXX&lt;TD&gt;5&lt;TD&gt;3.&lt;/TD&gt;&lt;/TR&gt;</v>
      </c>
      <c r="AP103" s="3" t="str">
        <f>CONCATENATE("&lt;TR&gt;&lt;TD&gt;",J103,"&lt;TD&gt;",K103,"&lt;/TD&gt;&lt;/TR&gt;")</f>
        <v>&lt;TR&gt;&lt;TD&gt;bye - bye&lt;TD&gt;2 : 3 (-11,-5,15,8,-9)&lt;/TD&gt;&lt;/TR&gt;</v>
      </c>
    </row>
    <row r="104" spans="1:42" ht="15" customHeight="1" thickTop="1" thickBot="1" x14ac:dyDescent="0.25">
      <c r="J104" s="3" t="str">
        <f t="shared" si="183"/>
        <v>bye - bye</v>
      </c>
      <c r="K104" s="3" t="str">
        <f t="shared" si="184"/>
        <v>1 : 3 (-8,-10,6,-9)</v>
      </c>
      <c r="M104" s="3" t="str">
        <f t="shared" si="185"/>
        <v>Dvouhra - Skupina H</v>
      </c>
      <c r="N104" s="3">
        <f>A102</f>
        <v>0</v>
      </c>
      <c r="O104" s="3" t="str">
        <f>IF($N104=0,"bye",VLOOKUP($N104,seznam!$A$2:$C$268,2))</f>
        <v>bye</v>
      </c>
      <c r="P104" s="3" t="str">
        <f>IF($N104=0,"",VLOOKUP($N104,seznam!$A$2:$D$268,4))</f>
        <v/>
      </c>
      <c r="Q104" s="3">
        <f>A100</f>
        <v>0</v>
      </c>
      <c r="R104" s="3" t="str">
        <f>IF($Q104=0,"bye",VLOOKUP($Q104,seznam!$A$2:$C$268,2))</f>
        <v>bye</v>
      </c>
      <c r="S104" s="3" t="str">
        <f>IF($Q104=0,"",VLOOKUP($Q104,seznam!$A$2:$D$268,4))</f>
        <v/>
      </c>
      <c r="T104" s="94" t="s">
        <v>102</v>
      </c>
      <c r="U104" s="95" t="s">
        <v>82</v>
      </c>
      <c r="V104" s="95" t="s">
        <v>94</v>
      </c>
      <c r="W104" s="95" t="s">
        <v>100</v>
      </c>
      <c r="X104" s="96"/>
      <c r="Y104" s="3">
        <f t="shared" si="186"/>
        <v>1</v>
      </c>
      <c r="Z104" s="3">
        <f t="shared" si="187"/>
        <v>3</v>
      </c>
      <c r="AA104" s="3">
        <f t="shared" si="188"/>
        <v>0</v>
      </c>
      <c r="AB104" s="3" t="str">
        <f>IF($AA104=0,"",VLOOKUP($AA104,seznam!$A$2:$C$268,2))</f>
        <v/>
      </c>
      <c r="AC104" s="3" t="str">
        <f t="shared" si="189"/>
        <v>3:1 (8,10,-6,9)</v>
      </c>
      <c r="AD104" s="3" t="str">
        <f t="shared" si="190"/>
        <v>3:1 (8,10,-6,9)</v>
      </c>
      <c r="AE104" s="3">
        <f t="shared" si="191"/>
        <v>1</v>
      </c>
      <c r="AF104" s="3">
        <f t="shared" si="192"/>
        <v>2</v>
      </c>
      <c r="AH104" s="3">
        <f t="shared" si="193"/>
        <v>-1</v>
      </c>
      <c r="AI104" s="3">
        <f t="shared" si="194"/>
        <v>-1</v>
      </c>
      <c r="AJ104" s="3">
        <f t="shared" si="195"/>
        <v>1</v>
      </c>
      <c r="AK104" s="3">
        <f t="shared" si="196"/>
        <v>-1</v>
      </c>
      <c r="AL104" s="3">
        <f t="shared" si="197"/>
        <v>0</v>
      </c>
      <c r="AP104" s="3" t="str">
        <f>CONCATENATE("&lt;TR&gt;&lt;TD&gt;",J104,"&lt;TD&gt;",K104,"&lt;/TD&gt;&lt;/TR&gt;")</f>
        <v>&lt;TR&gt;&lt;TD&gt;bye - bye&lt;TD&gt;1 : 3 (-8,-10,6,-9)&lt;/TD&gt;&lt;/TR&gt;</v>
      </c>
    </row>
    <row r="105" spans="1:42" ht="15" customHeight="1" thickTop="1" x14ac:dyDescent="0.2"/>
    <row r="106" spans="1:42" ht="15" customHeight="1" thickBot="1" x14ac:dyDescent="0.25">
      <c r="M106" s="7" t="str">
        <f>B107</f>
        <v>Skupina F</v>
      </c>
      <c r="N106" s="7" t="s">
        <v>3</v>
      </c>
      <c r="O106" s="7" t="s">
        <v>29</v>
      </c>
      <c r="P106" s="7" t="s">
        <v>4</v>
      </c>
      <c r="Q106" s="7" t="s">
        <v>3</v>
      </c>
      <c r="R106" s="7" t="s">
        <v>30</v>
      </c>
      <c r="S106" s="7" t="s">
        <v>4</v>
      </c>
      <c r="T106" s="8" t="s">
        <v>5</v>
      </c>
      <c r="U106" s="8" t="s">
        <v>6</v>
      </c>
      <c r="V106" s="8" t="s">
        <v>7</v>
      </c>
      <c r="W106" s="8" t="s">
        <v>8</v>
      </c>
      <c r="X106" s="8" t="s">
        <v>9</v>
      </c>
      <c r="Y106" s="7" t="s">
        <v>10</v>
      </c>
      <c r="Z106" s="7" t="s">
        <v>11</v>
      </c>
      <c r="AA106" s="7" t="s">
        <v>12</v>
      </c>
      <c r="AN106" s="3" t="s">
        <v>13</v>
      </c>
    </row>
    <row r="107" spans="1:42" ht="15" customHeight="1" thickTop="1" thickBot="1" x14ac:dyDescent="0.25">
      <c r="A107" s="9">
        <v>15</v>
      </c>
      <c r="B107" s="10" t="s">
        <v>22</v>
      </c>
      <c r="C107" s="11">
        <v>1</v>
      </c>
      <c r="D107" s="12">
        <v>2</v>
      </c>
      <c r="E107" s="12">
        <v>3</v>
      </c>
      <c r="F107" s="13">
        <v>4</v>
      </c>
      <c r="G107" s="14" t="s">
        <v>15</v>
      </c>
      <c r="H107" s="13" t="s">
        <v>16</v>
      </c>
      <c r="J107" s="3" t="str">
        <f t="shared" ref="J107:J112" si="198">CONCATENATE(O107," - ",R107)</f>
        <v>bye - bye</v>
      </c>
      <c r="K107" s="3" t="str">
        <f t="shared" ref="K107:K112" si="199">IF(SUM(Y107:Z107)=0,AD107,CONCATENATE(Y107," : ",Z107," (",T107,",",U107,",",V107,IF(Y107+Z107&gt;3,",",""),W107,IF(Y107+Z107&gt;4,",",""),X107,")"))</f>
        <v>0 : 3 (-5,-4,-9)</v>
      </c>
      <c r="M107" s="3" t="str">
        <f t="shared" ref="M107:M112" si="200">CONCATENATE("Dvouhra - Skupina F")</f>
        <v>Dvouhra - Skupina F</v>
      </c>
      <c r="N107" s="3">
        <f>A108</f>
        <v>0</v>
      </c>
      <c r="O107" s="3" t="str">
        <f>IF($N107=0,"bye",VLOOKUP($N107,seznam!$A$2:$C$268,2))</f>
        <v>bye</v>
      </c>
      <c r="P107" s="3" t="str">
        <f>IF($N107=0,"",VLOOKUP($N107,seznam!$A$2:$D$268,4))</f>
        <v/>
      </c>
      <c r="Q107" s="3">
        <f>A111</f>
        <v>0</v>
      </c>
      <c r="R107" s="3" t="str">
        <f>IF($Q107=0,"bye",VLOOKUP($Q107,seznam!$A$2:$C$268,2))</f>
        <v>bye</v>
      </c>
      <c r="S107" s="3" t="str">
        <f>IF($Q107=0,"",VLOOKUP($Q107,seznam!$A$2:$D$268,4))</f>
        <v/>
      </c>
      <c r="T107" s="88" t="s">
        <v>85</v>
      </c>
      <c r="U107" s="89" t="s">
        <v>84</v>
      </c>
      <c r="V107" s="89" t="s">
        <v>100</v>
      </c>
      <c r="W107" s="89"/>
      <c r="X107" s="90"/>
      <c r="Y107" s="3">
        <f t="shared" ref="Y107:Y112" si="201">COUNTIF(AH107:AL107,"&gt;0")</f>
        <v>0</v>
      </c>
      <c r="Z107" s="3">
        <f t="shared" ref="Z107:Z112" si="202">COUNTIF(AH107:AL107,"&lt;0")</f>
        <v>3</v>
      </c>
      <c r="AA107" s="3">
        <f t="shared" ref="AA107:AA112" si="203">IF(Y107=Z107,0,IF(Y107&gt;Z107,N107,Q107))</f>
        <v>0</v>
      </c>
      <c r="AB107" s="3" t="str">
        <f>IF($AA107=0,"",VLOOKUP($AA107,seznam!$A$2:$C$268,2))</f>
        <v/>
      </c>
      <c r="AC107" s="3" t="str">
        <f t="shared" ref="AC107:AC112" si="204">IF(Y107=Z107,"",IF(Y107&gt;Z107,CONCATENATE(Y107,":",Z107," (",T107,",",U107,",",V107,IF(SUM(Y107:Z107)&gt;3,",",""),W107,IF(SUM(Y107:Z107)&gt;4,",",""),X107,")"),CONCATENATE(Z107,":",Y107," (",-T107,",",-U107,",",-V107,IF(SUM(Y107:Z107)&gt;3,CONCATENATE(",",-W107),""),IF(SUM(Y107:Z107)&gt;4,CONCATENATE(",",-X107),""),")")))</f>
        <v>3:0 (5,4,9)</v>
      </c>
      <c r="AD107" s="3" t="str">
        <f t="shared" ref="AD107:AD112" si="205">IF(SUM(Y107:Z107)=0,"",AC107)</f>
        <v>3:0 (5,4,9)</v>
      </c>
      <c r="AE107" s="3">
        <f t="shared" ref="AE107:AE112" si="206">IF(T107="",0,IF(Y107&gt;Z107,2,1))</f>
        <v>1</v>
      </c>
      <c r="AF107" s="3">
        <f t="shared" ref="AF107:AF112" si="207">IF(T107="",0,IF(Z107&gt;Y107,2,1))</f>
        <v>2</v>
      </c>
      <c r="AH107" s="3">
        <f t="shared" ref="AH107:AH112" si="208">IF(T107="",0,IF(MID(T107,1,1)="-",-1,1))</f>
        <v>-1</v>
      </c>
      <c r="AI107" s="3">
        <f t="shared" ref="AI107:AI112" si="209">IF(U107="",0,IF(MID(U107,1,1)="-",-1,1))</f>
        <v>-1</v>
      </c>
      <c r="AJ107" s="3">
        <f t="shared" ref="AJ107:AJ112" si="210">IF(V107="",0,IF(MID(V107,1,1)="-",-1,1))</f>
        <v>-1</v>
      </c>
      <c r="AK107" s="3">
        <f t="shared" ref="AK107:AK112" si="211">IF(W107="",0,IF(MID(W107,1,1)="-",-1,1))</f>
        <v>0</v>
      </c>
      <c r="AL107" s="3">
        <f t="shared" ref="AL107:AL112" si="212">IF(X107="",0,IF(MID(X107,1,1)="-",-1,1))</f>
        <v>0</v>
      </c>
      <c r="AN107" s="3" t="str">
        <f>CONCATENATE("&lt;Table border=1 cellpading=0 cellspacing=0 width=480&gt;&lt;TR&gt;&lt;TH colspan=2&gt;",B107,"&lt;TH&gt;1&lt;TH&gt;2&lt;TH&gt;3&lt;TH&gt;4&lt;TH&gt;Body&lt;TH&gt;Pořadí&lt;/TH&gt;&lt;/TR&gt;")</f>
        <v>&lt;Table border=1 cellpading=0 cellspacing=0 width=480&gt;&lt;TR&gt;&lt;TH colspan=2&gt;Skupina F&lt;TH&gt;1&lt;TH&gt;2&lt;TH&gt;3&lt;TH&gt;4&lt;TH&gt;Body&lt;TH&gt;Pořadí&lt;/TH&gt;&lt;/TR&gt;</v>
      </c>
      <c r="AP107" s="3" t="str">
        <f>CONCATENATE("&lt;TR&gt;&lt;TD width=250&gt;",J107,"&lt;TD&gt;",K107,"&lt;/TD&gt;&lt;/TR&gt;")</f>
        <v>&lt;TR&gt;&lt;TD width=250&gt;bye - bye&lt;TD&gt;0 : 3 (-5,-4,-9)&lt;/TD&gt;&lt;/TR&gt;</v>
      </c>
    </row>
    <row r="108" spans="1:42" ht="15" customHeight="1" thickTop="1" x14ac:dyDescent="0.2">
      <c r="A108" s="85"/>
      <c r="B108" s="15" t="str">
        <f>IF($A108="","",CONCATENATE(VLOOKUP($A108,seznam!$A$2:$B$268,2)," (",VLOOKUP($A108,seznam!$A$2:$E$269,4),")"))</f>
        <v/>
      </c>
      <c r="C108" s="16" t="s">
        <v>17</v>
      </c>
      <c r="D108" s="17" t="str">
        <f>IF(Y110+Z110=0,"",CONCATENATE(Y110,":",Z110))</f>
        <v>3:0</v>
      </c>
      <c r="E108" s="17" t="str">
        <f>IF(Y112+Z112=0,"",CONCATENATE(Z112,":",Y112))</f>
        <v>3:1</v>
      </c>
      <c r="F108" s="18" t="str">
        <f>IF(Y107+Z107=0,"",CONCATENATE(Y107,":",Z107))</f>
        <v>0:3</v>
      </c>
      <c r="G108" s="19">
        <f>IF(AE107+AE110+AF112=0,"",AE107+AE110+AF112)</f>
        <v>5</v>
      </c>
      <c r="H108" s="82" t="s">
        <v>92</v>
      </c>
      <c r="J108" s="3" t="str">
        <f t="shared" si="198"/>
        <v>bye - bye</v>
      </c>
      <c r="K108" s="3" t="str">
        <f t="shared" si="199"/>
        <v>3 : 0 (7,8,3)</v>
      </c>
      <c r="M108" s="3" t="str">
        <f t="shared" si="200"/>
        <v>Dvouhra - Skupina F</v>
      </c>
      <c r="N108" s="3">
        <f>A109</f>
        <v>0</v>
      </c>
      <c r="O108" s="3" t="str">
        <f>IF($N108=0,"bye",VLOOKUP($N108,seznam!$A$2:$C$268,2))</f>
        <v>bye</v>
      </c>
      <c r="P108" s="3" t="str">
        <f>IF($N108=0,"",VLOOKUP($N108,seznam!$A$2:$D$268,4))</f>
        <v/>
      </c>
      <c r="Q108" s="3">
        <f>A110</f>
        <v>0</v>
      </c>
      <c r="R108" s="3" t="str">
        <f>IF($Q108=0,"bye",VLOOKUP($Q108,seznam!$A$2:$C$268,2))</f>
        <v>bye</v>
      </c>
      <c r="S108" s="3" t="str">
        <f>IF($Q108=0,"",VLOOKUP($Q108,seznam!$A$2:$D$268,4))</f>
        <v/>
      </c>
      <c r="T108" s="91" t="s">
        <v>98</v>
      </c>
      <c r="U108" s="92" t="s">
        <v>83</v>
      </c>
      <c r="V108" s="92" t="s">
        <v>81</v>
      </c>
      <c r="W108" s="92"/>
      <c r="X108" s="93"/>
      <c r="Y108" s="3">
        <f t="shared" si="201"/>
        <v>3</v>
      </c>
      <c r="Z108" s="3">
        <f t="shared" si="202"/>
        <v>0</v>
      </c>
      <c r="AA108" s="3">
        <f t="shared" si="203"/>
        <v>0</v>
      </c>
      <c r="AB108" s="3" t="str">
        <f>IF($AA108=0,"",VLOOKUP($AA108,seznam!$A$2:$C$268,2))</f>
        <v/>
      </c>
      <c r="AC108" s="3" t="str">
        <f t="shared" si="204"/>
        <v>3:0 (7,8,3)</v>
      </c>
      <c r="AD108" s="3" t="str">
        <f t="shared" si="205"/>
        <v>3:0 (7,8,3)</v>
      </c>
      <c r="AE108" s="3">
        <f t="shared" si="206"/>
        <v>2</v>
      </c>
      <c r="AF108" s="3">
        <f t="shared" si="207"/>
        <v>1</v>
      </c>
      <c r="AH108" s="3">
        <f t="shared" si="208"/>
        <v>1</v>
      </c>
      <c r="AI108" s="3">
        <f t="shared" si="209"/>
        <v>1</v>
      </c>
      <c r="AJ108" s="3">
        <f t="shared" si="210"/>
        <v>1</v>
      </c>
      <c r="AK108" s="3">
        <f t="shared" si="211"/>
        <v>0</v>
      </c>
      <c r="AL108" s="3">
        <f t="shared" si="212"/>
        <v>0</v>
      </c>
      <c r="AN108" s="3" t="str">
        <f>CONCATENATE(AO108,AO109,AO110,AO111,)</f>
        <v>&lt;TR&gt;&lt;TD&gt;&lt;TD width=200&gt;&lt;TD&gt;XXX&lt;TD&gt;3:0&lt;TD&gt;3:1&lt;TD&gt;0:3&lt;TD&gt;5&lt;TD&gt;2.&lt;/TD&gt;&lt;/TR&gt;&lt;TR&gt;&lt;TD&gt;&lt;TD width=200&gt;&lt;TD&gt;0:3&lt;TD&gt;XXX&lt;TD&gt;3:0&lt;TD&gt;0:3&lt;TD&gt;4&lt;TD&gt;3.&lt;/TD&gt;&lt;/TR&gt;&lt;TR&gt;&lt;TD&gt;&lt;TD width=200&gt;&lt;TD&gt;1:3&lt;TD&gt;0:3&lt;TD&gt;XXX&lt;TD&gt;0:3&lt;TD&gt;3&lt;TD&gt;4.&lt;/TD&gt;&lt;/TR&gt;&lt;TR&gt;&lt;TD&gt;&lt;TD width=200&gt;&lt;TD&gt;3:0&lt;TD&gt;3:0&lt;TD&gt;3:0&lt;TD&gt;XXX&lt;TD&gt;6&lt;TD&gt;1.&lt;/TD&gt;&lt;/TR&gt;</v>
      </c>
      <c r="AO108" s="3" t="str">
        <f>CONCATENATE("&lt;TR&gt;&lt;TD&gt;",A108,"&lt;TD width=200&gt;",B108,"&lt;TD&gt;",C108,"&lt;TD&gt;",D108,"&lt;TD&gt;",E108,"&lt;TD&gt;",F108,"&lt;TD&gt;",G108,"&lt;TD&gt;",H108,"&lt;/TD&gt;&lt;/TR&gt;")</f>
        <v>&lt;TR&gt;&lt;TD&gt;&lt;TD width=200&gt;&lt;TD&gt;XXX&lt;TD&gt;3:0&lt;TD&gt;3:1&lt;TD&gt;0:3&lt;TD&gt;5&lt;TD&gt;2.&lt;/TD&gt;&lt;/TR&gt;</v>
      </c>
      <c r="AP108" s="3" t="str">
        <f>CONCATENATE("&lt;TR&gt;&lt;TD&gt;",J108,"&lt;TD&gt;",K108,"&lt;/TD&gt;&lt;/TR&gt;")</f>
        <v>&lt;TR&gt;&lt;TD&gt;bye - bye&lt;TD&gt;3 : 0 (7,8,3)&lt;/TD&gt;&lt;/TR&gt;</v>
      </c>
    </row>
    <row r="109" spans="1:42" ht="15" customHeight="1" x14ac:dyDescent="0.2">
      <c r="A109" s="86"/>
      <c r="B109" s="20" t="str">
        <f>IF($A109="","",CONCATENATE(VLOOKUP($A109,seznam!$A$2:$B$268,2)," (",VLOOKUP($A109,seznam!$A$2:$E$269,4),")"))</f>
        <v/>
      </c>
      <c r="C109" s="21" t="str">
        <f>IF(Y110+Z110=0,"",CONCATENATE(Z110,":",Y110))</f>
        <v>0:3</v>
      </c>
      <c r="D109" s="22" t="s">
        <v>17</v>
      </c>
      <c r="E109" s="22" t="str">
        <f>IF(Y108+Z108=0,"",CONCATENATE(Y108,":",Z108))</f>
        <v>3:0</v>
      </c>
      <c r="F109" s="23" t="str">
        <f>IF(Y111+Z111=0,"",CONCATENATE(Y111,":",Z111))</f>
        <v>0:3</v>
      </c>
      <c r="G109" s="24">
        <f>IF(AE108+AF110+AE111=0,"",AE108+AF110+AE111)</f>
        <v>4</v>
      </c>
      <c r="H109" s="83" t="s">
        <v>91</v>
      </c>
      <c r="J109" s="3" t="str">
        <f t="shared" si="198"/>
        <v>bye - bye</v>
      </c>
      <c r="K109" s="3" t="str">
        <f t="shared" si="199"/>
        <v>3 : 0 (6,4,9)</v>
      </c>
      <c r="M109" s="3" t="str">
        <f t="shared" si="200"/>
        <v>Dvouhra - Skupina F</v>
      </c>
      <c r="N109" s="3">
        <f>A111</f>
        <v>0</v>
      </c>
      <c r="O109" s="3" t="str">
        <f>IF($N109=0,"bye",VLOOKUP($N109,seznam!$A$2:$C$268,2))</f>
        <v>bye</v>
      </c>
      <c r="P109" s="3" t="str">
        <f>IF($N109=0,"",VLOOKUP($N109,seznam!$A$2:$D$268,4))</f>
        <v/>
      </c>
      <c r="Q109" s="3">
        <f>A110</f>
        <v>0</v>
      </c>
      <c r="R109" s="3" t="str">
        <f>IF($Q109=0,"bye",VLOOKUP($Q109,seznam!$A$2:$C$268,2))</f>
        <v>bye</v>
      </c>
      <c r="S109" s="3" t="str">
        <f>IF($Q109=0,"",VLOOKUP($Q109,seznam!$A$2:$D$268,4))</f>
        <v/>
      </c>
      <c r="T109" s="91" t="s">
        <v>94</v>
      </c>
      <c r="U109" s="92" t="s">
        <v>89</v>
      </c>
      <c r="V109" s="92" t="s">
        <v>104</v>
      </c>
      <c r="W109" s="92"/>
      <c r="X109" s="93"/>
      <c r="Y109" s="3">
        <f t="shared" si="201"/>
        <v>3</v>
      </c>
      <c r="Z109" s="3">
        <f t="shared" si="202"/>
        <v>0</v>
      </c>
      <c r="AA109" s="3">
        <f t="shared" si="203"/>
        <v>0</v>
      </c>
      <c r="AB109" s="3" t="str">
        <f>IF($AA109=0,"",VLOOKUP($AA109,seznam!$A$2:$C$268,2))</f>
        <v/>
      </c>
      <c r="AC109" s="3" t="str">
        <f t="shared" si="204"/>
        <v>3:0 (6,4,9)</v>
      </c>
      <c r="AD109" s="3" t="str">
        <f t="shared" si="205"/>
        <v>3:0 (6,4,9)</v>
      </c>
      <c r="AE109" s="3">
        <f t="shared" si="206"/>
        <v>2</v>
      </c>
      <c r="AF109" s="3">
        <f t="shared" si="207"/>
        <v>1</v>
      </c>
      <c r="AH109" s="3">
        <f t="shared" si="208"/>
        <v>1</v>
      </c>
      <c r="AI109" s="3">
        <f t="shared" si="209"/>
        <v>1</v>
      </c>
      <c r="AJ109" s="3">
        <f t="shared" si="210"/>
        <v>1</v>
      </c>
      <c r="AK109" s="3">
        <f t="shared" si="211"/>
        <v>0</v>
      </c>
      <c r="AL109" s="3">
        <f t="shared" si="212"/>
        <v>0</v>
      </c>
      <c r="AN109" s="3" t="str">
        <f>CONCATENATE("&lt;/Table&gt;&lt;TD width=420&gt;&lt;Table&gt;")</f>
        <v>&lt;/Table&gt;&lt;TD width=420&gt;&lt;Table&gt;</v>
      </c>
      <c r="AO109" s="3" t="str">
        <f>CONCATENATE("&lt;TR&gt;&lt;TD&gt;",A109,"&lt;TD width=200&gt;",B109,"&lt;TD&gt;",C109,"&lt;TD&gt;",D109,"&lt;TD&gt;",E109,"&lt;TD&gt;",F109,"&lt;TD&gt;",G109,"&lt;TD&gt;",H109,"&lt;/TD&gt;&lt;/TR&gt;")</f>
        <v>&lt;TR&gt;&lt;TD&gt;&lt;TD width=200&gt;&lt;TD&gt;0:3&lt;TD&gt;XXX&lt;TD&gt;3:0&lt;TD&gt;0:3&lt;TD&gt;4&lt;TD&gt;3.&lt;/TD&gt;&lt;/TR&gt;</v>
      </c>
      <c r="AP109" s="3" t="str">
        <f>CONCATENATE("&lt;TR&gt;&lt;TD&gt;",J109,"&lt;TD&gt;",K109,"&lt;/TD&gt;&lt;/TR&gt;")</f>
        <v>&lt;TR&gt;&lt;TD&gt;bye - bye&lt;TD&gt;3 : 0 (6,4,9)&lt;/TD&gt;&lt;/TR&gt;</v>
      </c>
    </row>
    <row r="110" spans="1:42" ht="15" customHeight="1" x14ac:dyDescent="0.2">
      <c r="A110" s="86"/>
      <c r="B110" s="20" t="str">
        <f>IF($A110="","",CONCATENATE(VLOOKUP($A110,seznam!$A$2:$B$268,2)," (",VLOOKUP($A110,seznam!$A$2:$E$269,4),")"))</f>
        <v/>
      </c>
      <c r="C110" s="21" t="str">
        <f>IF(Y112+Z112=0,"",CONCATENATE(Y112,":",Z112))</f>
        <v>1:3</v>
      </c>
      <c r="D110" s="22" t="str">
        <f>IF(Y108+Z108=0,"",CONCATENATE(Z108,":",Y108))</f>
        <v>0:3</v>
      </c>
      <c r="E110" s="22" t="s">
        <v>17</v>
      </c>
      <c r="F110" s="23" t="str">
        <f>IF(Y109+Z109=0,"",CONCATENATE(Z109,":",Y109))</f>
        <v>0:3</v>
      </c>
      <c r="G110" s="24">
        <f>IF(AF108+AF109+AE112=0,"",AF108+AF109+AE112)</f>
        <v>3</v>
      </c>
      <c r="H110" s="83" t="s">
        <v>93</v>
      </c>
      <c r="J110" s="3" t="str">
        <f t="shared" si="198"/>
        <v>bye - bye</v>
      </c>
      <c r="K110" s="3" t="str">
        <f t="shared" si="199"/>
        <v>3 : 0 (7,9,7)</v>
      </c>
      <c r="M110" s="3" t="str">
        <f t="shared" si="200"/>
        <v>Dvouhra - Skupina F</v>
      </c>
      <c r="N110" s="3">
        <f>A108</f>
        <v>0</v>
      </c>
      <c r="O110" s="3" t="str">
        <f>IF($N110=0,"bye",VLOOKUP($N110,seznam!$A$2:$C$268,2))</f>
        <v>bye</v>
      </c>
      <c r="P110" s="3" t="str">
        <f>IF($N110=0,"",VLOOKUP($N110,seznam!$A$2:$D$268,4))</f>
        <v/>
      </c>
      <c r="Q110" s="3">
        <f>A109</f>
        <v>0</v>
      </c>
      <c r="R110" s="3" t="str">
        <f>IF($Q110=0,"bye",VLOOKUP($Q110,seznam!$A$2:$C$268,2))</f>
        <v>bye</v>
      </c>
      <c r="S110" s="3" t="str">
        <f>IF($Q110=0,"",VLOOKUP($Q110,seznam!$A$2:$D$268,4))</f>
        <v/>
      </c>
      <c r="T110" s="91" t="s">
        <v>98</v>
      </c>
      <c r="U110" s="92" t="s">
        <v>104</v>
      </c>
      <c r="V110" s="92" t="s">
        <v>98</v>
      </c>
      <c r="W110" s="92"/>
      <c r="X110" s="93"/>
      <c r="Y110" s="3">
        <f t="shared" si="201"/>
        <v>3</v>
      </c>
      <c r="Z110" s="3">
        <f t="shared" si="202"/>
        <v>0</v>
      </c>
      <c r="AA110" s="3">
        <f t="shared" si="203"/>
        <v>0</v>
      </c>
      <c r="AB110" s="3" t="str">
        <f>IF($AA110=0,"",VLOOKUP($AA110,seznam!$A$2:$C$268,2))</f>
        <v/>
      </c>
      <c r="AC110" s="3" t="str">
        <f t="shared" si="204"/>
        <v>3:0 (7,9,7)</v>
      </c>
      <c r="AD110" s="3" t="str">
        <f t="shared" si="205"/>
        <v>3:0 (7,9,7)</v>
      </c>
      <c r="AE110" s="3">
        <f t="shared" si="206"/>
        <v>2</v>
      </c>
      <c r="AF110" s="3">
        <f t="shared" si="207"/>
        <v>1</v>
      </c>
      <c r="AH110" s="3">
        <f t="shared" si="208"/>
        <v>1</v>
      </c>
      <c r="AI110" s="3">
        <f t="shared" si="209"/>
        <v>1</v>
      </c>
      <c r="AJ110" s="3">
        <f t="shared" si="210"/>
        <v>1</v>
      </c>
      <c r="AK110" s="3">
        <f t="shared" si="211"/>
        <v>0</v>
      </c>
      <c r="AL110" s="3">
        <f t="shared" si="212"/>
        <v>0</v>
      </c>
      <c r="AN110" s="3" t="str">
        <f>CONCATENATE(AP107,AP108,AP109,AP110,AP111,AP112,)</f>
        <v>&lt;TR&gt;&lt;TD width=250&gt;bye - bye&lt;TD&gt;0 : 3 (-5,-4,-9)&lt;/TD&gt;&lt;/TR&gt;&lt;TR&gt;&lt;TD&gt;bye - bye&lt;TD&gt;3 : 0 (7,8,3)&lt;/TD&gt;&lt;/TR&gt;&lt;TR&gt;&lt;TD&gt;bye - bye&lt;TD&gt;3 : 0 (6,4,9)&lt;/TD&gt;&lt;/TR&gt;&lt;TR&gt;&lt;TD&gt;bye - bye&lt;TD&gt;3 : 0 (7,9,7)&lt;/TD&gt;&lt;/TR&gt;&lt;TR&gt;&lt;TD&gt;bye - bye&lt;TD&gt;0 : 3 (-5,-10,-5)&lt;/TD&gt;&lt;/TR&gt;&lt;TR&gt;&lt;TD&gt;bye - bye&lt;TD&gt;1 : 3 (-11,-4,9,-8)&lt;/TD&gt;&lt;/TR&gt;</v>
      </c>
      <c r="AO110" s="3" t="str">
        <f>CONCATENATE("&lt;TR&gt;&lt;TD&gt;",A110,"&lt;TD width=200&gt;",B110,"&lt;TD&gt;",C110,"&lt;TD&gt;",D110,"&lt;TD&gt;",E110,"&lt;TD&gt;",F110,"&lt;TD&gt;",G110,"&lt;TD&gt;",H110,"&lt;/TD&gt;&lt;/TR&gt;")</f>
        <v>&lt;TR&gt;&lt;TD&gt;&lt;TD width=200&gt;&lt;TD&gt;1:3&lt;TD&gt;0:3&lt;TD&gt;XXX&lt;TD&gt;0:3&lt;TD&gt;3&lt;TD&gt;4.&lt;/TD&gt;&lt;/TR&gt;</v>
      </c>
      <c r="AP110" s="3" t="str">
        <f>CONCATENATE("&lt;TR&gt;&lt;TD&gt;",J110,"&lt;TD&gt;",K110,"&lt;/TD&gt;&lt;/TR&gt;")</f>
        <v>&lt;TR&gt;&lt;TD&gt;bye - bye&lt;TD&gt;3 : 0 (7,9,7)&lt;/TD&gt;&lt;/TR&gt;</v>
      </c>
    </row>
    <row r="111" spans="1:42" ht="15" customHeight="1" thickBot="1" x14ac:dyDescent="0.25">
      <c r="A111" s="87"/>
      <c r="B111" s="25" t="str">
        <f>IF($A111="","",CONCATENATE(VLOOKUP($A111,seznam!$A$2:$B$268,2)," (",VLOOKUP($A111,seznam!$A$2:$E$269,4),")"))</f>
        <v/>
      </c>
      <c r="C111" s="26" t="str">
        <f>IF(Y107+Z107=0,"",CONCATENATE(Z107,":",Y107))</f>
        <v>3:0</v>
      </c>
      <c r="D111" s="27" t="str">
        <f>IF(Y111+Z111=0,"",CONCATENATE(Z111,":",Y111))</f>
        <v>3:0</v>
      </c>
      <c r="E111" s="27" t="str">
        <f>IF(Y109+Z109=0,"",CONCATENATE(Y109,":",Z109))</f>
        <v>3:0</v>
      </c>
      <c r="F111" s="28" t="s">
        <v>17</v>
      </c>
      <c r="G111" s="29">
        <f>IF(AF107+AE109+AF111=0,"",AF107+AE109+AF111)</f>
        <v>6</v>
      </c>
      <c r="H111" s="84" t="s">
        <v>90</v>
      </c>
      <c r="J111" s="3" t="str">
        <f t="shared" si="198"/>
        <v>bye - bye</v>
      </c>
      <c r="K111" s="3" t="str">
        <f t="shared" si="199"/>
        <v>0 : 3 (-5,-10,-5)</v>
      </c>
      <c r="M111" s="3" t="str">
        <f t="shared" si="200"/>
        <v>Dvouhra - Skupina F</v>
      </c>
      <c r="N111" s="3">
        <f>A109</f>
        <v>0</v>
      </c>
      <c r="O111" s="3" t="str">
        <f>IF($N111=0,"bye",VLOOKUP($N111,seznam!$A$2:$C$268,2))</f>
        <v>bye</v>
      </c>
      <c r="P111" s="3" t="str">
        <f>IF($N111=0,"",VLOOKUP($N111,seznam!$A$2:$D$268,4))</f>
        <v/>
      </c>
      <c r="Q111" s="3">
        <f>A111</f>
        <v>0</v>
      </c>
      <c r="R111" s="3" t="str">
        <f>IF($Q111=0,"bye",VLOOKUP($Q111,seznam!$A$2:$C$268,2))</f>
        <v>bye</v>
      </c>
      <c r="S111" s="3" t="str">
        <f>IF($Q111=0,"",VLOOKUP($Q111,seznam!$A$2:$D$268,4))</f>
        <v/>
      </c>
      <c r="T111" s="91" t="s">
        <v>85</v>
      </c>
      <c r="U111" s="92" t="s">
        <v>82</v>
      </c>
      <c r="V111" s="92" t="s">
        <v>85</v>
      </c>
      <c r="W111" s="92"/>
      <c r="X111" s="93"/>
      <c r="Y111" s="3">
        <f t="shared" si="201"/>
        <v>0</v>
      </c>
      <c r="Z111" s="3">
        <f t="shared" si="202"/>
        <v>3</v>
      </c>
      <c r="AA111" s="3">
        <f t="shared" si="203"/>
        <v>0</v>
      </c>
      <c r="AB111" s="3" t="str">
        <f>IF($AA111=0,"",VLOOKUP($AA111,seznam!$A$2:$C$268,2))</f>
        <v/>
      </c>
      <c r="AC111" s="3" t="str">
        <f t="shared" si="204"/>
        <v>3:0 (5,10,5)</v>
      </c>
      <c r="AD111" s="3" t="str">
        <f t="shared" si="205"/>
        <v>3:0 (5,10,5)</v>
      </c>
      <c r="AE111" s="3">
        <f t="shared" si="206"/>
        <v>1</v>
      </c>
      <c r="AF111" s="3">
        <f t="shared" si="207"/>
        <v>2</v>
      </c>
      <c r="AH111" s="3">
        <f t="shared" si="208"/>
        <v>-1</v>
      </c>
      <c r="AI111" s="3">
        <f t="shared" si="209"/>
        <v>-1</v>
      </c>
      <c r="AJ111" s="3">
        <f t="shared" si="210"/>
        <v>-1</v>
      </c>
      <c r="AK111" s="3">
        <f t="shared" si="211"/>
        <v>0</v>
      </c>
      <c r="AL111" s="3">
        <f t="shared" si="212"/>
        <v>0</v>
      </c>
      <c r="AN111" s="3" t="str">
        <f>CONCATENATE("&lt;/Table&gt;&lt;/TD&gt;&lt;/TR&gt;&lt;/Table&gt;&lt;P&gt;")</f>
        <v>&lt;/Table&gt;&lt;/TD&gt;&lt;/TR&gt;&lt;/Table&gt;&lt;P&gt;</v>
      </c>
      <c r="AO111" s="3" t="str">
        <f>CONCATENATE("&lt;TR&gt;&lt;TD&gt;",A111,"&lt;TD width=200&gt;",B111,"&lt;TD&gt;",C111,"&lt;TD&gt;",D111,"&lt;TD&gt;",E111,"&lt;TD&gt;",F111,"&lt;TD&gt;",G111,"&lt;TD&gt;",H111,"&lt;/TD&gt;&lt;/TR&gt;")</f>
        <v>&lt;TR&gt;&lt;TD&gt;&lt;TD width=200&gt;&lt;TD&gt;3:0&lt;TD&gt;3:0&lt;TD&gt;3:0&lt;TD&gt;XXX&lt;TD&gt;6&lt;TD&gt;1.&lt;/TD&gt;&lt;/TR&gt;</v>
      </c>
      <c r="AP111" s="3" t="str">
        <f>CONCATENATE("&lt;TR&gt;&lt;TD&gt;",J111,"&lt;TD&gt;",K111,"&lt;/TD&gt;&lt;/TR&gt;")</f>
        <v>&lt;TR&gt;&lt;TD&gt;bye - bye&lt;TD&gt;0 : 3 (-5,-10,-5)&lt;/TD&gt;&lt;/TR&gt;</v>
      </c>
    </row>
    <row r="112" spans="1:42" ht="15" customHeight="1" thickTop="1" thickBot="1" x14ac:dyDescent="0.25">
      <c r="J112" s="3" t="str">
        <f t="shared" si="198"/>
        <v>bye - bye</v>
      </c>
      <c r="K112" s="3" t="str">
        <f t="shared" si="199"/>
        <v>1 : 3 (-11,-4,9,-8)</v>
      </c>
      <c r="M112" s="3" t="str">
        <f t="shared" si="200"/>
        <v>Dvouhra - Skupina F</v>
      </c>
      <c r="N112" s="3">
        <f>A110</f>
        <v>0</v>
      </c>
      <c r="O112" s="3" t="str">
        <f>IF($N112=0,"bye",VLOOKUP($N112,seznam!$A$2:$C$268,2))</f>
        <v>bye</v>
      </c>
      <c r="P112" s="3" t="str">
        <f>IF($N112=0,"",VLOOKUP($N112,seznam!$A$2:$D$268,4))</f>
        <v/>
      </c>
      <c r="Q112" s="3">
        <f>A108</f>
        <v>0</v>
      </c>
      <c r="R112" s="3" t="str">
        <f>IF($Q112=0,"bye",VLOOKUP($Q112,seznam!$A$2:$C$268,2))</f>
        <v>bye</v>
      </c>
      <c r="S112" s="3" t="str">
        <f>IF($Q112=0,"",VLOOKUP($Q112,seznam!$A$2:$D$268,4))</f>
        <v/>
      </c>
      <c r="T112" s="94" t="s">
        <v>99</v>
      </c>
      <c r="U112" s="95" t="s">
        <v>84</v>
      </c>
      <c r="V112" s="95" t="s">
        <v>104</v>
      </c>
      <c r="W112" s="95" t="s">
        <v>102</v>
      </c>
      <c r="X112" s="96"/>
      <c r="Y112" s="3">
        <f t="shared" si="201"/>
        <v>1</v>
      </c>
      <c r="Z112" s="3">
        <f t="shared" si="202"/>
        <v>3</v>
      </c>
      <c r="AA112" s="3">
        <f t="shared" si="203"/>
        <v>0</v>
      </c>
      <c r="AB112" s="3" t="str">
        <f>IF($AA112=0,"",VLOOKUP($AA112,seznam!$A$2:$C$268,2))</f>
        <v/>
      </c>
      <c r="AC112" s="3" t="str">
        <f t="shared" si="204"/>
        <v>3:1 (11,4,-9,8)</v>
      </c>
      <c r="AD112" s="3" t="str">
        <f t="shared" si="205"/>
        <v>3:1 (11,4,-9,8)</v>
      </c>
      <c r="AE112" s="3">
        <f t="shared" si="206"/>
        <v>1</v>
      </c>
      <c r="AF112" s="3">
        <f t="shared" si="207"/>
        <v>2</v>
      </c>
      <c r="AH112" s="3">
        <f t="shared" si="208"/>
        <v>-1</v>
      </c>
      <c r="AI112" s="3">
        <f t="shared" si="209"/>
        <v>-1</v>
      </c>
      <c r="AJ112" s="3">
        <f t="shared" si="210"/>
        <v>1</v>
      </c>
      <c r="AK112" s="3">
        <f t="shared" si="211"/>
        <v>-1</v>
      </c>
      <c r="AL112" s="3">
        <f t="shared" si="212"/>
        <v>0</v>
      </c>
      <c r="AP112" s="3" t="str">
        <f>CONCATENATE("&lt;TR&gt;&lt;TD&gt;",J112,"&lt;TD&gt;",K112,"&lt;/TD&gt;&lt;/TR&gt;")</f>
        <v>&lt;TR&gt;&lt;TD&gt;bye - bye&lt;TD&gt;1 : 3 (-11,-4,9,-8)&lt;/TD&gt;&lt;/TR&gt;</v>
      </c>
    </row>
    <row r="113" spans="1:42" ht="15" customHeight="1" thickTop="1" x14ac:dyDescent="0.2"/>
    <row r="114" spans="1:42" ht="15" customHeight="1" thickBot="1" x14ac:dyDescent="0.25">
      <c r="M114" s="7" t="str">
        <f>B115</f>
        <v>Skupina F</v>
      </c>
      <c r="N114" s="7" t="s">
        <v>3</v>
      </c>
      <c r="O114" s="7" t="s">
        <v>29</v>
      </c>
      <c r="P114" s="7" t="s">
        <v>4</v>
      </c>
      <c r="Q114" s="7" t="s">
        <v>3</v>
      </c>
      <c r="R114" s="7" t="s">
        <v>30</v>
      </c>
      <c r="S114" s="7" t="s">
        <v>4</v>
      </c>
      <c r="T114" s="8" t="s">
        <v>5</v>
      </c>
      <c r="U114" s="8" t="s">
        <v>6</v>
      </c>
      <c r="V114" s="8" t="s">
        <v>7</v>
      </c>
      <c r="W114" s="8" t="s">
        <v>8</v>
      </c>
      <c r="X114" s="8" t="s">
        <v>9</v>
      </c>
      <c r="Y114" s="7" t="s">
        <v>10</v>
      </c>
      <c r="Z114" s="7" t="s">
        <v>11</v>
      </c>
      <c r="AA114" s="7" t="s">
        <v>12</v>
      </c>
      <c r="AN114" s="3" t="s">
        <v>13</v>
      </c>
    </row>
    <row r="115" spans="1:42" ht="15" customHeight="1" thickTop="1" thickBot="1" x14ac:dyDescent="0.25">
      <c r="A115" s="9">
        <v>16</v>
      </c>
      <c r="B115" s="10" t="s">
        <v>22</v>
      </c>
      <c r="C115" s="11">
        <v>1</v>
      </c>
      <c r="D115" s="12">
        <v>2</v>
      </c>
      <c r="E115" s="12">
        <v>3</v>
      </c>
      <c r="F115" s="13">
        <v>4</v>
      </c>
      <c r="G115" s="14" t="s">
        <v>15</v>
      </c>
      <c r="H115" s="13" t="s">
        <v>16</v>
      </c>
      <c r="J115" s="3" t="str">
        <f t="shared" ref="J115:J120" si="213">CONCATENATE(O115," - ",R115)</f>
        <v>bye - bye</v>
      </c>
      <c r="K115" s="3" t="str">
        <f t="shared" ref="K115:K120" si="214">IF(SUM(Y115:Z115)=0,AD115,CONCATENATE(Y115," : ",Z115," (",T115,",",U115,",",V115,IF(Y115+Z115&gt;3,",",""),W115,IF(Y115+Z115&gt;4,",",""),X115,")"))</f>
        <v>3 : 0 (1,1,1)</v>
      </c>
      <c r="M115" s="3" t="str">
        <f t="shared" ref="M115:M120" si="215">CONCATENATE("Dvouhra - Skupina F")</f>
        <v>Dvouhra - Skupina F</v>
      </c>
      <c r="N115" s="3">
        <f>A116</f>
        <v>0</v>
      </c>
      <c r="O115" s="3" t="str">
        <f>IF($N115=0,"bye",VLOOKUP($N115,seznam!$A$2:$C$268,2))</f>
        <v>bye</v>
      </c>
      <c r="P115" s="3" t="str">
        <f>IF($N115=0,"",VLOOKUP($N115,seznam!$A$2:$D$268,4))</f>
        <v/>
      </c>
      <c r="Q115" s="3">
        <f>A119</f>
        <v>0</v>
      </c>
      <c r="R115" s="3" t="str">
        <f>IF($Q115=0,"bye",VLOOKUP($Q115,seznam!$A$2:$C$268,2))</f>
        <v>bye</v>
      </c>
      <c r="S115" s="3" t="str">
        <f>IF($Q115=0,"",VLOOKUP($Q115,seznam!$A$2:$D$268,4))</f>
        <v/>
      </c>
      <c r="T115" s="88" t="s">
        <v>101</v>
      </c>
      <c r="U115" s="89" t="s">
        <v>101</v>
      </c>
      <c r="V115" s="89" t="s">
        <v>101</v>
      </c>
      <c r="W115" s="89"/>
      <c r="X115" s="90"/>
      <c r="Y115" s="3">
        <f t="shared" ref="Y115:Y120" si="216">COUNTIF(AH115:AL115,"&gt;0")</f>
        <v>3</v>
      </c>
      <c r="Z115" s="3">
        <f t="shared" ref="Z115:Z120" si="217">COUNTIF(AH115:AL115,"&lt;0")</f>
        <v>0</v>
      </c>
      <c r="AA115" s="3">
        <f t="shared" ref="AA115:AA120" si="218">IF(Y115=Z115,0,IF(Y115&gt;Z115,N115,Q115))</f>
        <v>0</v>
      </c>
      <c r="AB115" s="3" t="str">
        <f>IF($AA115=0,"",VLOOKUP($AA115,seznam!$A$2:$C$268,2))</f>
        <v/>
      </c>
      <c r="AC115" s="3" t="str">
        <f t="shared" ref="AC115:AC120" si="219">IF(Y115=Z115,"",IF(Y115&gt;Z115,CONCATENATE(Y115,":",Z115," (",T115,",",U115,",",V115,IF(SUM(Y115:Z115)&gt;3,",",""),W115,IF(SUM(Y115:Z115)&gt;4,",",""),X115,")"),CONCATENATE(Z115,":",Y115," (",-T115,",",-U115,",",-V115,IF(SUM(Y115:Z115)&gt;3,CONCATENATE(",",-W115),""),IF(SUM(Y115:Z115)&gt;4,CONCATENATE(",",-X115),""),")")))</f>
        <v>3:0 (1,1,1)</v>
      </c>
      <c r="AD115" s="3" t="str">
        <f t="shared" ref="AD115:AD120" si="220">IF(SUM(Y115:Z115)=0,"",AC115)</f>
        <v>3:0 (1,1,1)</v>
      </c>
      <c r="AE115" s="3">
        <f t="shared" ref="AE115:AE120" si="221">IF(T115="",0,IF(Y115&gt;Z115,2,1))</f>
        <v>2</v>
      </c>
      <c r="AF115" s="3">
        <f t="shared" ref="AF115:AF120" si="222">IF(T115="",0,IF(Z115&gt;Y115,2,1))</f>
        <v>1</v>
      </c>
      <c r="AH115" s="3">
        <f t="shared" ref="AH115:AH120" si="223">IF(T115="",0,IF(MID(T115,1,1)="-",-1,1))</f>
        <v>1</v>
      </c>
      <c r="AI115" s="3">
        <f t="shared" ref="AI115:AI120" si="224">IF(U115="",0,IF(MID(U115,1,1)="-",-1,1))</f>
        <v>1</v>
      </c>
      <c r="AJ115" s="3">
        <f t="shared" ref="AJ115:AJ120" si="225">IF(V115="",0,IF(MID(V115,1,1)="-",-1,1))</f>
        <v>1</v>
      </c>
      <c r="AK115" s="3">
        <f t="shared" ref="AK115:AK120" si="226">IF(W115="",0,IF(MID(W115,1,1)="-",-1,1))</f>
        <v>0</v>
      </c>
      <c r="AL115" s="3">
        <f t="shared" ref="AL115:AL120" si="227">IF(X115="",0,IF(MID(X115,1,1)="-",-1,1))</f>
        <v>0</v>
      </c>
      <c r="AN115" s="3" t="str">
        <f>CONCATENATE("&lt;Table border=1 cellpading=0 cellspacing=0 width=480&gt;&lt;TR&gt;&lt;TH colspan=2&gt;",B115,"&lt;TH&gt;1&lt;TH&gt;2&lt;TH&gt;3&lt;TH&gt;4&lt;TH&gt;Body&lt;TH&gt;Pořadí&lt;/TH&gt;&lt;/TR&gt;")</f>
        <v>&lt;Table border=1 cellpading=0 cellspacing=0 width=480&gt;&lt;TR&gt;&lt;TH colspan=2&gt;Skupina F&lt;TH&gt;1&lt;TH&gt;2&lt;TH&gt;3&lt;TH&gt;4&lt;TH&gt;Body&lt;TH&gt;Pořadí&lt;/TH&gt;&lt;/TR&gt;</v>
      </c>
      <c r="AP115" s="3" t="str">
        <f>CONCATENATE("&lt;TR&gt;&lt;TD width=250&gt;",J115,"&lt;TD&gt;",K115,"&lt;/TD&gt;&lt;/TR&gt;")</f>
        <v>&lt;TR&gt;&lt;TD width=250&gt;bye - bye&lt;TD&gt;3 : 0 (1,1,1)&lt;/TD&gt;&lt;/TR&gt;</v>
      </c>
    </row>
    <row r="116" spans="1:42" ht="15" customHeight="1" thickTop="1" x14ac:dyDescent="0.2">
      <c r="A116" s="85"/>
      <c r="B116" s="15" t="str">
        <f>IF($A116="","",CONCATENATE(VLOOKUP($A116,seznam!$A$2:$B$268,2)," (",VLOOKUP($A116,seznam!$A$2:$E$269,4),")"))</f>
        <v/>
      </c>
      <c r="C116" s="16" t="s">
        <v>17</v>
      </c>
      <c r="D116" s="17" t="str">
        <f>IF(Y118+Z118=0,"",CONCATENATE(Y118,":",Z118))</f>
        <v>3:0</v>
      </c>
      <c r="E116" s="17" t="str">
        <f>IF(Y120+Z120=0,"",CONCATENATE(Z120,":",Y120))</f>
        <v>3:0</v>
      </c>
      <c r="F116" s="18" t="str">
        <f>IF(Y115+Z115=0,"",CONCATENATE(Y115,":",Z115))</f>
        <v>3:0</v>
      </c>
      <c r="G116" s="19">
        <f>IF(AE115+AE118+AF120=0,"",AE115+AE118+AF120)</f>
        <v>6</v>
      </c>
      <c r="H116" s="82" t="s">
        <v>90</v>
      </c>
      <c r="J116" s="3" t="str">
        <f t="shared" si="213"/>
        <v>bye - bye</v>
      </c>
      <c r="K116" s="3" t="str">
        <f t="shared" si="214"/>
        <v>0 : 3 (-4,-6,-7)</v>
      </c>
      <c r="M116" s="3" t="str">
        <f t="shared" si="215"/>
        <v>Dvouhra - Skupina F</v>
      </c>
      <c r="N116" s="3">
        <f>A117</f>
        <v>0</v>
      </c>
      <c r="O116" s="3" t="str">
        <f>IF($N116=0,"bye",VLOOKUP($N116,seznam!$A$2:$C$268,2))</f>
        <v>bye</v>
      </c>
      <c r="P116" s="3" t="str">
        <f>IF($N116=0,"",VLOOKUP($N116,seznam!$A$2:$D$268,4))</f>
        <v/>
      </c>
      <c r="Q116" s="3">
        <f>A118</f>
        <v>0</v>
      </c>
      <c r="R116" s="3" t="str">
        <f>IF($Q116=0,"bye",VLOOKUP($Q116,seznam!$A$2:$C$268,2))</f>
        <v>bye</v>
      </c>
      <c r="S116" s="3" t="str">
        <f>IF($Q116=0,"",VLOOKUP($Q116,seznam!$A$2:$D$268,4))</f>
        <v/>
      </c>
      <c r="T116" s="91" t="s">
        <v>84</v>
      </c>
      <c r="U116" s="92" t="s">
        <v>96</v>
      </c>
      <c r="V116" s="92" t="s">
        <v>86</v>
      </c>
      <c r="W116" s="92"/>
      <c r="X116" s="93"/>
      <c r="Y116" s="3">
        <f t="shared" si="216"/>
        <v>0</v>
      </c>
      <c r="Z116" s="3">
        <f t="shared" si="217"/>
        <v>3</v>
      </c>
      <c r="AA116" s="3">
        <f t="shared" si="218"/>
        <v>0</v>
      </c>
      <c r="AB116" s="3" t="str">
        <f>IF($AA116=0,"",VLOOKUP($AA116,seznam!$A$2:$C$268,2))</f>
        <v/>
      </c>
      <c r="AC116" s="3" t="str">
        <f t="shared" si="219"/>
        <v>3:0 (4,6,7)</v>
      </c>
      <c r="AD116" s="3" t="str">
        <f t="shared" si="220"/>
        <v>3:0 (4,6,7)</v>
      </c>
      <c r="AE116" s="3">
        <f t="shared" si="221"/>
        <v>1</v>
      </c>
      <c r="AF116" s="3">
        <f t="shared" si="222"/>
        <v>2</v>
      </c>
      <c r="AH116" s="3">
        <f t="shared" si="223"/>
        <v>-1</v>
      </c>
      <c r="AI116" s="3">
        <f t="shared" si="224"/>
        <v>-1</v>
      </c>
      <c r="AJ116" s="3">
        <f t="shared" si="225"/>
        <v>-1</v>
      </c>
      <c r="AK116" s="3">
        <f t="shared" si="226"/>
        <v>0</v>
      </c>
      <c r="AL116" s="3">
        <f t="shared" si="227"/>
        <v>0</v>
      </c>
      <c r="AN116" s="3" t="str">
        <f>CONCATENATE(AO116,AO117,AO118,AO119,)</f>
        <v>&lt;TR&gt;&lt;TD&gt;&lt;TD width=200&gt;&lt;TD&gt;XXX&lt;TD&gt;3:0&lt;TD&gt;3:0&lt;TD&gt;3:0&lt;TD&gt;6&lt;TD&gt;1.&lt;/TD&gt;&lt;/TR&gt;&lt;TR&gt;&lt;TD&gt;&lt;TD width=200&gt;&lt;TD&gt;0:3&lt;TD&gt;XXX&lt;TD&gt;0:3&lt;TD&gt;3:0&lt;TD&gt;4&lt;TD&gt;3.&lt;/TD&gt;&lt;/TR&gt;&lt;TR&gt;&lt;TD&gt;&lt;TD width=200&gt;&lt;TD&gt;0:3&lt;TD&gt;3:0&lt;TD&gt;XXX&lt;TD&gt;3:0&lt;TD&gt;5&lt;TD&gt;2.&lt;/TD&gt;&lt;/TR&gt;&lt;TR&gt;&lt;TD&gt;&lt;TD width=200&gt;&lt;TD&gt;0:3&lt;TD&gt;0:3&lt;TD&gt;0:3&lt;TD&gt;XXX&lt;TD&gt;3&lt;TD&gt;4.&lt;/TD&gt;&lt;/TR&gt;</v>
      </c>
      <c r="AO116" s="3" t="str">
        <f>CONCATENATE("&lt;TR&gt;&lt;TD&gt;",A116,"&lt;TD width=200&gt;",B116,"&lt;TD&gt;",C116,"&lt;TD&gt;",D116,"&lt;TD&gt;",E116,"&lt;TD&gt;",F116,"&lt;TD&gt;",G116,"&lt;TD&gt;",H116,"&lt;/TD&gt;&lt;/TR&gt;")</f>
        <v>&lt;TR&gt;&lt;TD&gt;&lt;TD width=200&gt;&lt;TD&gt;XXX&lt;TD&gt;3:0&lt;TD&gt;3:0&lt;TD&gt;3:0&lt;TD&gt;6&lt;TD&gt;1.&lt;/TD&gt;&lt;/TR&gt;</v>
      </c>
      <c r="AP116" s="3" t="str">
        <f>CONCATENATE("&lt;TR&gt;&lt;TD&gt;",J116,"&lt;TD&gt;",K116,"&lt;/TD&gt;&lt;/TR&gt;")</f>
        <v>&lt;TR&gt;&lt;TD&gt;bye - bye&lt;TD&gt;0 : 3 (-4,-6,-7)&lt;/TD&gt;&lt;/TR&gt;</v>
      </c>
    </row>
    <row r="117" spans="1:42" ht="15" customHeight="1" x14ac:dyDescent="0.2">
      <c r="A117" s="86"/>
      <c r="B117" s="20" t="str">
        <f>IF($A117="","",CONCATENATE(VLOOKUP($A117,seznam!$A$2:$B$268,2)," (",VLOOKUP($A117,seznam!$A$2:$E$269,4),")"))</f>
        <v/>
      </c>
      <c r="C117" s="21" t="str">
        <f>IF(Y118+Z118=0,"",CONCATENATE(Z118,":",Y118))</f>
        <v>0:3</v>
      </c>
      <c r="D117" s="22" t="s">
        <v>17</v>
      </c>
      <c r="E117" s="22" t="str">
        <f>IF(Y116+Z116=0,"",CONCATENATE(Y116,":",Z116))</f>
        <v>0:3</v>
      </c>
      <c r="F117" s="23" t="str">
        <f>IF(Y119+Z119=0,"",CONCATENATE(Y119,":",Z119))</f>
        <v>3:0</v>
      </c>
      <c r="G117" s="24">
        <f>IF(AE116+AF118+AE119=0,"",AE116+AF118+AE119)</f>
        <v>4</v>
      </c>
      <c r="H117" s="83" t="s">
        <v>91</v>
      </c>
      <c r="J117" s="3" t="str">
        <f t="shared" si="213"/>
        <v>bye - bye</v>
      </c>
      <c r="K117" s="3" t="str">
        <f t="shared" si="214"/>
        <v>0 : 3 (-3,-2,-2)</v>
      </c>
      <c r="M117" s="3" t="str">
        <f t="shared" si="215"/>
        <v>Dvouhra - Skupina F</v>
      </c>
      <c r="N117" s="3">
        <f>A119</f>
        <v>0</v>
      </c>
      <c r="O117" s="3" t="str">
        <f>IF($N117=0,"bye",VLOOKUP($N117,seznam!$A$2:$C$268,2))</f>
        <v>bye</v>
      </c>
      <c r="P117" s="3" t="str">
        <f>IF($N117=0,"",VLOOKUP($N117,seznam!$A$2:$D$268,4))</f>
        <v/>
      </c>
      <c r="Q117" s="3">
        <f>A118</f>
        <v>0</v>
      </c>
      <c r="R117" s="3" t="str">
        <f>IF($Q117=0,"bye",VLOOKUP($Q117,seznam!$A$2:$C$268,2))</f>
        <v>bye</v>
      </c>
      <c r="S117" s="3" t="str">
        <f>IF($Q117=0,"",VLOOKUP($Q117,seznam!$A$2:$D$268,4))</f>
        <v/>
      </c>
      <c r="T117" s="91" t="s">
        <v>97</v>
      </c>
      <c r="U117" s="92" t="s">
        <v>103</v>
      </c>
      <c r="V117" s="92" t="s">
        <v>103</v>
      </c>
      <c r="W117" s="92"/>
      <c r="X117" s="93"/>
      <c r="Y117" s="3">
        <f t="shared" si="216"/>
        <v>0</v>
      </c>
      <c r="Z117" s="3">
        <f t="shared" si="217"/>
        <v>3</v>
      </c>
      <c r="AA117" s="3">
        <f t="shared" si="218"/>
        <v>0</v>
      </c>
      <c r="AB117" s="3" t="str">
        <f>IF($AA117=0,"",VLOOKUP($AA117,seznam!$A$2:$C$268,2))</f>
        <v/>
      </c>
      <c r="AC117" s="3" t="str">
        <f t="shared" si="219"/>
        <v>3:0 (3,2,2)</v>
      </c>
      <c r="AD117" s="3" t="str">
        <f t="shared" si="220"/>
        <v>3:0 (3,2,2)</v>
      </c>
      <c r="AE117" s="3">
        <f t="shared" si="221"/>
        <v>1</v>
      </c>
      <c r="AF117" s="3">
        <f t="shared" si="222"/>
        <v>2</v>
      </c>
      <c r="AH117" s="3">
        <f t="shared" si="223"/>
        <v>-1</v>
      </c>
      <c r="AI117" s="3">
        <f t="shared" si="224"/>
        <v>-1</v>
      </c>
      <c r="AJ117" s="3">
        <f t="shared" si="225"/>
        <v>-1</v>
      </c>
      <c r="AK117" s="3">
        <f t="shared" si="226"/>
        <v>0</v>
      </c>
      <c r="AL117" s="3">
        <f t="shared" si="227"/>
        <v>0</v>
      </c>
      <c r="AN117" s="3" t="str">
        <f>CONCATENATE("&lt;/Table&gt;&lt;TD width=420&gt;&lt;Table&gt;")</f>
        <v>&lt;/Table&gt;&lt;TD width=420&gt;&lt;Table&gt;</v>
      </c>
      <c r="AO117" s="3" t="str">
        <f>CONCATENATE("&lt;TR&gt;&lt;TD&gt;",A117,"&lt;TD width=200&gt;",B117,"&lt;TD&gt;",C117,"&lt;TD&gt;",D117,"&lt;TD&gt;",E117,"&lt;TD&gt;",F117,"&lt;TD&gt;",G117,"&lt;TD&gt;",H117,"&lt;/TD&gt;&lt;/TR&gt;")</f>
        <v>&lt;TR&gt;&lt;TD&gt;&lt;TD width=200&gt;&lt;TD&gt;0:3&lt;TD&gt;XXX&lt;TD&gt;0:3&lt;TD&gt;3:0&lt;TD&gt;4&lt;TD&gt;3.&lt;/TD&gt;&lt;/TR&gt;</v>
      </c>
      <c r="AP117" s="3" t="str">
        <f>CONCATENATE("&lt;TR&gt;&lt;TD&gt;",J117,"&lt;TD&gt;",K117,"&lt;/TD&gt;&lt;/TR&gt;")</f>
        <v>&lt;TR&gt;&lt;TD&gt;bye - bye&lt;TD&gt;0 : 3 (-3,-2,-2)&lt;/TD&gt;&lt;/TR&gt;</v>
      </c>
    </row>
    <row r="118" spans="1:42" ht="15" customHeight="1" x14ac:dyDescent="0.2">
      <c r="A118" s="86"/>
      <c r="B118" s="20" t="str">
        <f>IF($A118="","",CONCATENATE(VLOOKUP($A118,seznam!$A$2:$B$268,2)," (",VLOOKUP($A118,seznam!$A$2:$E$269,4),")"))</f>
        <v/>
      </c>
      <c r="C118" s="21" t="str">
        <f>IF(Y120+Z120=0,"",CONCATENATE(Y120,":",Z120))</f>
        <v>0:3</v>
      </c>
      <c r="D118" s="22" t="str">
        <f>IF(Y116+Z116=0,"",CONCATENATE(Z116,":",Y116))</f>
        <v>3:0</v>
      </c>
      <c r="E118" s="22" t="s">
        <v>17</v>
      </c>
      <c r="F118" s="23" t="str">
        <f>IF(Y117+Z117=0,"",CONCATENATE(Z117,":",Y117))</f>
        <v>3:0</v>
      </c>
      <c r="G118" s="24">
        <f>IF(AF116+AF117+AE120=0,"",AF116+AF117+AE120)</f>
        <v>5</v>
      </c>
      <c r="H118" s="83" t="s">
        <v>92</v>
      </c>
      <c r="J118" s="3" t="str">
        <f t="shared" si="213"/>
        <v>bye - bye</v>
      </c>
      <c r="K118" s="3" t="str">
        <f t="shared" si="214"/>
        <v>3 : 0 (2,5,3)</v>
      </c>
      <c r="M118" s="3" t="str">
        <f t="shared" si="215"/>
        <v>Dvouhra - Skupina F</v>
      </c>
      <c r="N118" s="3">
        <f>A116</f>
        <v>0</v>
      </c>
      <c r="O118" s="3" t="str">
        <f>IF($N118=0,"bye",VLOOKUP($N118,seznam!$A$2:$C$268,2))</f>
        <v>bye</v>
      </c>
      <c r="P118" s="3" t="str">
        <f>IF($N118=0,"",VLOOKUP($N118,seznam!$A$2:$D$268,4))</f>
        <v/>
      </c>
      <c r="Q118" s="3">
        <f>A117</f>
        <v>0</v>
      </c>
      <c r="R118" s="3" t="str">
        <f>IF($Q118=0,"bye",VLOOKUP($Q118,seznam!$A$2:$C$268,2))</f>
        <v>bye</v>
      </c>
      <c r="S118" s="3" t="str">
        <f>IF($Q118=0,"",VLOOKUP($Q118,seznam!$A$2:$D$268,4))</f>
        <v/>
      </c>
      <c r="T118" s="91" t="s">
        <v>80</v>
      </c>
      <c r="U118" s="92" t="s">
        <v>88</v>
      </c>
      <c r="V118" s="92" t="s">
        <v>81</v>
      </c>
      <c r="W118" s="92"/>
      <c r="X118" s="93"/>
      <c r="Y118" s="3">
        <f t="shared" si="216"/>
        <v>3</v>
      </c>
      <c r="Z118" s="3">
        <f t="shared" si="217"/>
        <v>0</v>
      </c>
      <c r="AA118" s="3">
        <f t="shared" si="218"/>
        <v>0</v>
      </c>
      <c r="AB118" s="3" t="str">
        <f>IF($AA118=0,"",VLOOKUP($AA118,seznam!$A$2:$C$268,2))</f>
        <v/>
      </c>
      <c r="AC118" s="3" t="str">
        <f t="shared" si="219"/>
        <v>3:0 (2,5,3)</v>
      </c>
      <c r="AD118" s="3" t="str">
        <f t="shared" si="220"/>
        <v>3:0 (2,5,3)</v>
      </c>
      <c r="AE118" s="3">
        <f t="shared" si="221"/>
        <v>2</v>
      </c>
      <c r="AF118" s="3">
        <f t="shared" si="222"/>
        <v>1</v>
      </c>
      <c r="AH118" s="3">
        <f t="shared" si="223"/>
        <v>1</v>
      </c>
      <c r="AI118" s="3">
        <f t="shared" si="224"/>
        <v>1</v>
      </c>
      <c r="AJ118" s="3">
        <f t="shared" si="225"/>
        <v>1</v>
      </c>
      <c r="AK118" s="3">
        <f t="shared" si="226"/>
        <v>0</v>
      </c>
      <c r="AL118" s="3">
        <f t="shared" si="227"/>
        <v>0</v>
      </c>
      <c r="AN118" s="3" t="str">
        <f>CONCATENATE(AP115,AP116,AP117,AP118,AP119,AP120,)</f>
        <v>&lt;TR&gt;&lt;TD width=250&gt;bye - bye&lt;TD&gt;3 : 0 (1,1,1)&lt;/TD&gt;&lt;/TR&gt;&lt;TR&gt;&lt;TD&gt;bye - bye&lt;TD&gt;0 : 3 (-4,-6,-7)&lt;/TD&gt;&lt;/TR&gt;&lt;TR&gt;&lt;TD&gt;bye - bye&lt;TD&gt;0 : 3 (-3,-2,-2)&lt;/TD&gt;&lt;/TR&gt;&lt;TR&gt;&lt;TD&gt;bye - bye&lt;TD&gt;3 : 0 (2,5,3)&lt;/TD&gt;&lt;/TR&gt;&lt;TR&gt;&lt;TD&gt;bye - bye&lt;TD&gt;3 : 0 (9,10,6)&lt;/TD&gt;&lt;/TR&gt;&lt;TR&gt;&lt;TD&gt;bye - bye&lt;TD&gt;0 : 3 (-5,-6,-5)&lt;/TD&gt;&lt;/TR&gt;</v>
      </c>
      <c r="AO118" s="3" t="str">
        <f>CONCATENATE("&lt;TR&gt;&lt;TD&gt;",A118,"&lt;TD width=200&gt;",B118,"&lt;TD&gt;",C118,"&lt;TD&gt;",D118,"&lt;TD&gt;",E118,"&lt;TD&gt;",F118,"&lt;TD&gt;",G118,"&lt;TD&gt;",H118,"&lt;/TD&gt;&lt;/TR&gt;")</f>
        <v>&lt;TR&gt;&lt;TD&gt;&lt;TD width=200&gt;&lt;TD&gt;0:3&lt;TD&gt;3:0&lt;TD&gt;XXX&lt;TD&gt;3:0&lt;TD&gt;5&lt;TD&gt;2.&lt;/TD&gt;&lt;/TR&gt;</v>
      </c>
      <c r="AP118" s="3" t="str">
        <f>CONCATENATE("&lt;TR&gt;&lt;TD&gt;",J118,"&lt;TD&gt;",K118,"&lt;/TD&gt;&lt;/TR&gt;")</f>
        <v>&lt;TR&gt;&lt;TD&gt;bye - bye&lt;TD&gt;3 : 0 (2,5,3)&lt;/TD&gt;&lt;/TR&gt;</v>
      </c>
    </row>
    <row r="119" spans="1:42" ht="15" customHeight="1" thickBot="1" x14ac:dyDescent="0.25">
      <c r="A119" s="87"/>
      <c r="B119" s="25" t="str">
        <f>IF($A119="","",CONCATENATE(VLOOKUP($A119,seznam!$A$2:$B$268,2)," (",VLOOKUP($A119,seznam!$A$2:$E$269,4),")"))</f>
        <v/>
      </c>
      <c r="C119" s="26" t="str">
        <f>IF(Y115+Z115=0,"",CONCATENATE(Z115,":",Y115))</f>
        <v>0:3</v>
      </c>
      <c r="D119" s="27" t="str">
        <f>IF(Y119+Z119=0,"",CONCATENATE(Z119,":",Y119))</f>
        <v>0:3</v>
      </c>
      <c r="E119" s="27" t="str">
        <f>IF(Y117+Z117=0,"",CONCATENATE(Y117,":",Z117))</f>
        <v>0:3</v>
      </c>
      <c r="F119" s="28" t="s">
        <v>17</v>
      </c>
      <c r="G119" s="29">
        <f>IF(AF115+AE117+AF119=0,"",AF115+AE117+AF119)</f>
        <v>3</v>
      </c>
      <c r="H119" s="84" t="s">
        <v>93</v>
      </c>
      <c r="J119" s="3" t="str">
        <f t="shared" si="213"/>
        <v>bye - bye</v>
      </c>
      <c r="K119" s="3" t="str">
        <f t="shared" si="214"/>
        <v>3 : 0 (9,10,6)</v>
      </c>
      <c r="M119" s="3" t="str">
        <f t="shared" si="215"/>
        <v>Dvouhra - Skupina F</v>
      </c>
      <c r="N119" s="3">
        <f>A117</f>
        <v>0</v>
      </c>
      <c r="O119" s="3" t="str">
        <f>IF($N119=0,"bye",VLOOKUP($N119,seznam!$A$2:$C$268,2))</f>
        <v>bye</v>
      </c>
      <c r="P119" s="3" t="str">
        <f>IF($N119=0,"",VLOOKUP($N119,seznam!$A$2:$D$268,4))</f>
        <v/>
      </c>
      <c r="Q119" s="3">
        <f>A119</f>
        <v>0</v>
      </c>
      <c r="R119" s="3" t="str">
        <f>IF($Q119=0,"bye",VLOOKUP($Q119,seznam!$A$2:$C$268,2))</f>
        <v>bye</v>
      </c>
      <c r="S119" s="3" t="str">
        <f>IF($Q119=0,"",VLOOKUP($Q119,seznam!$A$2:$D$268,4))</f>
        <v/>
      </c>
      <c r="T119" s="91" t="s">
        <v>104</v>
      </c>
      <c r="U119" s="92" t="s">
        <v>106</v>
      </c>
      <c r="V119" s="92" t="s">
        <v>94</v>
      </c>
      <c r="W119" s="92"/>
      <c r="X119" s="93"/>
      <c r="Y119" s="3">
        <f t="shared" si="216"/>
        <v>3</v>
      </c>
      <c r="Z119" s="3">
        <f t="shared" si="217"/>
        <v>0</v>
      </c>
      <c r="AA119" s="3">
        <f t="shared" si="218"/>
        <v>0</v>
      </c>
      <c r="AB119" s="3" t="str">
        <f>IF($AA119=0,"",VLOOKUP($AA119,seznam!$A$2:$C$268,2))</f>
        <v/>
      </c>
      <c r="AC119" s="3" t="str">
        <f t="shared" si="219"/>
        <v>3:0 (9,10,6)</v>
      </c>
      <c r="AD119" s="3" t="str">
        <f t="shared" si="220"/>
        <v>3:0 (9,10,6)</v>
      </c>
      <c r="AE119" s="3">
        <f t="shared" si="221"/>
        <v>2</v>
      </c>
      <c r="AF119" s="3">
        <f t="shared" si="222"/>
        <v>1</v>
      </c>
      <c r="AH119" s="3">
        <f t="shared" si="223"/>
        <v>1</v>
      </c>
      <c r="AI119" s="3">
        <f t="shared" si="224"/>
        <v>1</v>
      </c>
      <c r="AJ119" s="3">
        <f t="shared" si="225"/>
        <v>1</v>
      </c>
      <c r="AK119" s="3">
        <f t="shared" si="226"/>
        <v>0</v>
      </c>
      <c r="AL119" s="3">
        <f t="shared" si="227"/>
        <v>0</v>
      </c>
      <c r="AN119" s="3" t="str">
        <f>CONCATENATE("&lt;/Table&gt;&lt;/TD&gt;&lt;/TR&gt;&lt;/Table&gt;&lt;P&gt;")</f>
        <v>&lt;/Table&gt;&lt;/TD&gt;&lt;/TR&gt;&lt;/Table&gt;&lt;P&gt;</v>
      </c>
      <c r="AO119" s="3" t="str">
        <f>CONCATENATE("&lt;TR&gt;&lt;TD&gt;",A119,"&lt;TD width=200&gt;",B119,"&lt;TD&gt;",C119,"&lt;TD&gt;",D119,"&lt;TD&gt;",E119,"&lt;TD&gt;",F119,"&lt;TD&gt;",G119,"&lt;TD&gt;",H119,"&lt;/TD&gt;&lt;/TR&gt;")</f>
        <v>&lt;TR&gt;&lt;TD&gt;&lt;TD width=200&gt;&lt;TD&gt;0:3&lt;TD&gt;0:3&lt;TD&gt;0:3&lt;TD&gt;XXX&lt;TD&gt;3&lt;TD&gt;4.&lt;/TD&gt;&lt;/TR&gt;</v>
      </c>
      <c r="AP119" s="3" t="str">
        <f>CONCATENATE("&lt;TR&gt;&lt;TD&gt;",J119,"&lt;TD&gt;",K119,"&lt;/TD&gt;&lt;/TR&gt;")</f>
        <v>&lt;TR&gt;&lt;TD&gt;bye - bye&lt;TD&gt;3 : 0 (9,10,6)&lt;/TD&gt;&lt;/TR&gt;</v>
      </c>
    </row>
    <row r="120" spans="1:42" ht="15" customHeight="1" thickTop="1" thickBot="1" x14ac:dyDescent="0.25">
      <c r="J120" s="3" t="str">
        <f t="shared" si="213"/>
        <v>bye - bye</v>
      </c>
      <c r="K120" s="3" t="str">
        <f t="shared" si="214"/>
        <v>0 : 3 (-5,-6,-5)</v>
      </c>
      <c r="M120" s="3" t="str">
        <f t="shared" si="215"/>
        <v>Dvouhra - Skupina F</v>
      </c>
      <c r="N120" s="3">
        <f>A118</f>
        <v>0</v>
      </c>
      <c r="O120" s="3" t="str">
        <f>IF($N120=0,"bye",VLOOKUP($N120,seznam!$A$2:$C$268,2))</f>
        <v>bye</v>
      </c>
      <c r="P120" s="3" t="str">
        <f>IF($N120=0,"",VLOOKUP($N120,seznam!$A$2:$D$268,4))</f>
        <v/>
      </c>
      <c r="Q120" s="3">
        <f>A116</f>
        <v>0</v>
      </c>
      <c r="R120" s="3" t="str">
        <f>IF($Q120=0,"bye",VLOOKUP($Q120,seznam!$A$2:$C$268,2))</f>
        <v>bye</v>
      </c>
      <c r="S120" s="3" t="str">
        <f>IF($Q120=0,"",VLOOKUP($Q120,seznam!$A$2:$D$268,4))</f>
        <v/>
      </c>
      <c r="T120" s="94" t="s">
        <v>85</v>
      </c>
      <c r="U120" s="95" t="s">
        <v>96</v>
      </c>
      <c r="V120" s="95" t="s">
        <v>85</v>
      </c>
      <c r="W120" s="95"/>
      <c r="X120" s="96"/>
      <c r="Y120" s="3">
        <f t="shared" si="216"/>
        <v>0</v>
      </c>
      <c r="Z120" s="3">
        <f t="shared" si="217"/>
        <v>3</v>
      </c>
      <c r="AA120" s="3">
        <f t="shared" si="218"/>
        <v>0</v>
      </c>
      <c r="AB120" s="3" t="str">
        <f>IF($AA120=0,"",VLOOKUP($AA120,seznam!$A$2:$C$268,2))</f>
        <v/>
      </c>
      <c r="AC120" s="3" t="str">
        <f t="shared" si="219"/>
        <v>3:0 (5,6,5)</v>
      </c>
      <c r="AD120" s="3" t="str">
        <f t="shared" si="220"/>
        <v>3:0 (5,6,5)</v>
      </c>
      <c r="AE120" s="3">
        <f t="shared" si="221"/>
        <v>1</v>
      </c>
      <c r="AF120" s="3">
        <f t="shared" si="222"/>
        <v>2</v>
      </c>
      <c r="AH120" s="3">
        <f t="shared" si="223"/>
        <v>-1</v>
      </c>
      <c r="AI120" s="3">
        <f t="shared" si="224"/>
        <v>-1</v>
      </c>
      <c r="AJ120" s="3">
        <f t="shared" si="225"/>
        <v>-1</v>
      </c>
      <c r="AK120" s="3">
        <f t="shared" si="226"/>
        <v>0</v>
      </c>
      <c r="AL120" s="3">
        <f t="shared" si="227"/>
        <v>0</v>
      </c>
      <c r="AP120" s="3" t="str">
        <f>CONCATENATE("&lt;TR&gt;&lt;TD&gt;",J120,"&lt;TD&gt;",K120,"&lt;/TD&gt;&lt;/TR&gt;")</f>
        <v>&lt;TR&gt;&lt;TD&gt;bye - bye&lt;TD&gt;0 : 3 (-5,-6,-5)&lt;/TD&gt;&lt;/TR&gt;</v>
      </c>
    </row>
    <row r="121" spans="1:42" ht="15" customHeight="1" thickTop="1" x14ac:dyDescent="0.2"/>
    <row r="122" spans="1:42" ht="15" customHeight="1" thickBot="1" x14ac:dyDescent="0.25">
      <c r="M122" s="7" t="str">
        <f>B123</f>
        <v>Skupina F</v>
      </c>
      <c r="N122" s="7" t="s">
        <v>3</v>
      </c>
      <c r="O122" s="7" t="s">
        <v>29</v>
      </c>
      <c r="P122" s="7" t="s">
        <v>4</v>
      </c>
      <c r="Q122" s="7" t="s">
        <v>3</v>
      </c>
      <c r="R122" s="7" t="s">
        <v>30</v>
      </c>
      <c r="S122" s="7" t="s">
        <v>4</v>
      </c>
      <c r="T122" s="8" t="s">
        <v>5</v>
      </c>
      <c r="U122" s="8" t="s">
        <v>6</v>
      </c>
      <c r="V122" s="8" t="s">
        <v>7</v>
      </c>
      <c r="W122" s="8" t="s">
        <v>8</v>
      </c>
      <c r="X122" s="8" t="s">
        <v>9</v>
      </c>
      <c r="Y122" s="7" t="s">
        <v>10</v>
      </c>
      <c r="Z122" s="7" t="s">
        <v>11</v>
      </c>
      <c r="AA122" s="7" t="s">
        <v>12</v>
      </c>
    </row>
    <row r="123" spans="1:42" ht="15" customHeight="1" thickTop="1" thickBot="1" x14ac:dyDescent="0.25">
      <c r="A123" s="9">
        <v>17</v>
      </c>
      <c r="B123" s="10" t="s">
        <v>22</v>
      </c>
      <c r="C123" s="11">
        <v>1</v>
      </c>
      <c r="D123" s="12">
        <v>2</v>
      </c>
      <c r="E123" s="12">
        <v>3</v>
      </c>
      <c r="F123" s="13">
        <v>4</v>
      </c>
      <c r="G123" s="14" t="s">
        <v>15</v>
      </c>
      <c r="H123" s="13" t="s">
        <v>16</v>
      </c>
      <c r="J123" s="3" t="str">
        <f t="shared" ref="J123:J128" si="228">CONCATENATE(O123," - ",R123)</f>
        <v>bye - bye</v>
      </c>
      <c r="K123" s="3" t="str">
        <f t="shared" ref="K123:K128" si="229">IF(SUM(Y123:Z123)=0,AD123,CONCATENATE(Y123," : ",Z123," (",T123,",",U123,",",V123,IF(Y123+Z123&gt;3,",",""),W123,IF(Y123+Z123&gt;4,",",""),X123,")"))</f>
        <v>3 : 0 (8,2,6)</v>
      </c>
      <c r="M123" s="3" t="str">
        <f t="shared" ref="M123:M128" si="230">CONCATENATE("Dvouhra - Skupina F")</f>
        <v>Dvouhra - Skupina F</v>
      </c>
      <c r="N123" s="3">
        <f>A124</f>
        <v>0</v>
      </c>
      <c r="O123" s="3" t="str">
        <f>IF($N123=0,"bye",VLOOKUP($N123,seznam!$A$2:$C$268,2))</f>
        <v>bye</v>
      </c>
      <c r="P123" s="3" t="str">
        <f>IF($N123=0,"",VLOOKUP($N123,seznam!$A$2:$D$268,4))</f>
        <v/>
      </c>
      <c r="Q123" s="3">
        <f>A127</f>
        <v>0</v>
      </c>
      <c r="R123" s="3" t="str">
        <f>IF($Q123=0,"bye",VLOOKUP($Q123,seznam!$A$2:$C$268,2))</f>
        <v>bye</v>
      </c>
      <c r="S123" s="3" t="str">
        <f>IF($Q123=0,"",VLOOKUP($Q123,seznam!$A$2:$D$268,4))</f>
        <v/>
      </c>
      <c r="T123" s="88" t="s">
        <v>83</v>
      </c>
      <c r="U123" s="89" t="s">
        <v>80</v>
      </c>
      <c r="V123" s="89" t="s">
        <v>94</v>
      </c>
      <c r="W123" s="89"/>
      <c r="X123" s="90"/>
      <c r="Y123" s="3">
        <f t="shared" ref="Y123:Y128" si="231">COUNTIF(AH123:AL123,"&gt;0")</f>
        <v>3</v>
      </c>
      <c r="Z123" s="3">
        <f t="shared" ref="Z123:Z128" si="232">COUNTIF(AH123:AL123,"&lt;0")</f>
        <v>0</v>
      </c>
      <c r="AA123" s="3">
        <f t="shared" ref="AA123:AA128" si="233">IF(Y123=Z123,0,IF(Y123&gt;Z123,N123,Q123))</f>
        <v>0</v>
      </c>
      <c r="AB123" s="3" t="str">
        <f>IF($AA123=0,"",VLOOKUP($AA123,seznam!$A$2:$C$268,2))</f>
        <v/>
      </c>
      <c r="AC123" s="3" t="str">
        <f t="shared" ref="AC123:AC128" si="234">IF(Y123=Z123,"",IF(Y123&gt;Z123,CONCATENATE(Y123,":",Z123," (",T123,",",U123,",",V123,IF(SUM(Y123:Z123)&gt;3,",",""),W123,IF(SUM(Y123:Z123)&gt;4,",",""),X123,")"),CONCATENATE(Z123,":",Y123," (",-T123,",",-U123,",",-V123,IF(SUM(Y123:Z123)&gt;3,CONCATENATE(",",-W123),""),IF(SUM(Y123:Z123)&gt;4,CONCATENATE(",",-X123),""),")")))</f>
        <v>3:0 (8,2,6)</v>
      </c>
      <c r="AD123" s="3" t="str">
        <f t="shared" ref="AD123:AD128" si="235">IF(SUM(Y123:Z123)=0,"",AC123)</f>
        <v>3:0 (8,2,6)</v>
      </c>
      <c r="AE123" s="3">
        <f t="shared" ref="AE123:AE128" si="236">IF(T123="",0,IF(Y123&gt;Z123,2,1))</f>
        <v>2</v>
      </c>
      <c r="AF123" s="3">
        <f t="shared" ref="AF123:AF128" si="237">IF(T123="",0,IF(Z123&gt;Y123,2,1))</f>
        <v>1</v>
      </c>
      <c r="AH123" s="3">
        <f t="shared" ref="AH123:AH128" si="238">IF(T123="",0,IF(MID(T123,1,1)="-",-1,1))</f>
        <v>1</v>
      </c>
      <c r="AI123" s="3">
        <f t="shared" ref="AI123:AI128" si="239">IF(U123="",0,IF(MID(U123,1,1)="-",-1,1))</f>
        <v>1</v>
      </c>
      <c r="AJ123" s="3">
        <f t="shared" ref="AJ123:AJ128" si="240">IF(V123="",0,IF(MID(V123,1,1)="-",-1,1))</f>
        <v>1</v>
      </c>
      <c r="AK123" s="3">
        <f t="shared" ref="AK123:AK128" si="241">IF(W123="",0,IF(MID(W123,1,1)="-",-1,1))</f>
        <v>0</v>
      </c>
      <c r="AL123" s="3">
        <f t="shared" ref="AL123:AL128" si="242">IF(X123="",0,IF(MID(X123,1,1)="-",-1,1))</f>
        <v>0</v>
      </c>
    </row>
    <row r="124" spans="1:42" ht="15" customHeight="1" thickTop="1" x14ac:dyDescent="0.2">
      <c r="A124" s="85"/>
      <c r="B124" s="15" t="str">
        <f>IF($A124="","",CONCATENATE(VLOOKUP($A124,seznam!$A$2:$B$268,2)," (",VLOOKUP($A124,seznam!$A$2:$E$269,4),")"))</f>
        <v/>
      </c>
      <c r="C124" s="16" t="s">
        <v>17</v>
      </c>
      <c r="D124" s="17" t="str">
        <f>IF(Y126+Z126=0,"",CONCATENATE(Y126,":",Z126))</f>
        <v>3:1</v>
      </c>
      <c r="E124" s="17" t="str">
        <f>IF(Y128+Z128=0,"",CONCATENATE(Z128,":",Y128))</f>
        <v>3:0</v>
      </c>
      <c r="F124" s="18" t="str">
        <f>IF(Y123+Z123=0,"",CONCATENATE(Y123,":",Z123))</f>
        <v>3:0</v>
      </c>
      <c r="G124" s="19">
        <f>IF(AE123+AE126+AF128=0,"",AE123+AE126+AF128)</f>
        <v>6</v>
      </c>
      <c r="H124" s="82" t="s">
        <v>90</v>
      </c>
      <c r="J124" s="3" t="str">
        <f t="shared" si="228"/>
        <v>bye - bye</v>
      </c>
      <c r="K124" s="3" t="str">
        <f t="shared" si="229"/>
        <v>3 : 1 (3,-8,6,9)</v>
      </c>
      <c r="M124" s="3" t="str">
        <f t="shared" si="230"/>
        <v>Dvouhra - Skupina F</v>
      </c>
      <c r="N124" s="3">
        <f>A125</f>
        <v>0</v>
      </c>
      <c r="O124" s="3" t="str">
        <f>IF($N124=0,"bye",VLOOKUP($N124,seznam!$A$2:$C$268,2))</f>
        <v>bye</v>
      </c>
      <c r="P124" s="3" t="str">
        <f>IF($N124=0,"",VLOOKUP($N124,seznam!$A$2:$D$268,4))</f>
        <v/>
      </c>
      <c r="Q124" s="3">
        <f>A126</f>
        <v>0</v>
      </c>
      <c r="R124" s="3" t="str">
        <f>IF($Q124=0,"bye",VLOOKUP($Q124,seznam!$A$2:$C$268,2))</f>
        <v>bye</v>
      </c>
      <c r="S124" s="3" t="str">
        <f>IF($Q124=0,"",VLOOKUP($Q124,seznam!$A$2:$D$268,4))</f>
        <v/>
      </c>
      <c r="T124" s="91" t="s">
        <v>81</v>
      </c>
      <c r="U124" s="92" t="s">
        <v>102</v>
      </c>
      <c r="V124" s="92" t="s">
        <v>94</v>
      </c>
      <c r="W124" s="92" t="s">
        <v>104</v>
      </c>
      <c r="X124" s="93"/>
      <c r="Y124" s="3">
        <f t="shared" si="231"/>
        <v>3</v>
      </c>
      <c r="Z124" s="3">
        <f t="shared" si="232"/>
        <v>1</v>
      </c>
      <c r="AA124" s="3">
        <f t="shared" si="233"/>
        <v>0</v>
      </c>
      <c r="AB124" s="3" t="str">
        <f>IF($AA124=0,"",VLOOKUP($AA124,seznam!$A$2:$C$268,2))</f>
        <v/>
      </c>
      <c r="AC124" s="3" t="str">
        <f t="shared" si="234"/>
        <v>3:1 (3,-8,6,9)</v>
      </c>
      <c r="AD124" s="3" t="str">
        <f t="shared" si="235"/>
        <v>3:1 (3,-8,6,9)</v>
      </c>
      <c r="AE124" s="3">
        <f t="shared" si="236"/>
        <v>2</v>
      </c>
      <c r="AF124" s="3">
        <f t="shared" si="237"/>
        <v>1</v>
      </c>
      <c r="AH124" s="3">
        <f t="shared" si="238"/>
        <v>1</v>
      </c>
      <c r="AI124" s="3">
        <f t="shared" si="239"/>
        <v>-1</v>
      </c>
      <c r="AJ124" s="3">
        <f t="shared" si="240"/>
        <v>1</v>
      </c>
      <c r="AK124" s="3">
        <f t="shared" si="241"/>
        <v>1</v>
      </c>
      <c r="AL124" s="3">
        <f t="shared" si="242"/>
        <v>0</v>
      </c>
    </row>
    <row r="125" spans="1:42" ht="15" customHeight="1" x14ac:dyDescent="0.2">
      <c r="A125" s="86"/>
      <c r="B125" s="20" t="str">
        <f>IF($A125="","",CONCATENATE(VLOOKUP($A125,seznam!$A$2:$B$268,2)," (",VLOOKUP($A125,seznam!$A$2:$E$269,4),")"))</f>
        <v/>
      </c>
      <c r="C125" s="21" t="str">
        <f>IF(Y126+Z126=0,"",CONCATENATE(Z126,":",Y126))</f>
        <v>1:3</v>
      </c>
      <c r="D125" s="22" t="s">
        <v>17</v>
      </c>
      <c r="E125" s="22" t="str">
        <f>IF(Y124+Z124=0,"",CONCATENATE(Y124,":",Z124))</f>
        <v>3:1</v>
      </c>
      <c r="F125" s="23" t="str">
        <f>IF(Y127+Z127=0,"",CONCATENATE(Y127,":",Z127))</f>
        <v>3:0</v>
      </c>
      <c r="G125" s="24">
        <f>IF(AE124+AF126+AE127=0,"",AE124+AF126+AE127)</f>
        <v>5</v>
      </c>
      <c r="H125" s="83" t="s">
        <v>92</v>
      </c>
      <c r="J125" s="3" t="str">
        <f t="shared" si="228"/>
        <v>bye - bye</v>
      </c>
      <c r="K125" s="3" t="str">
        <f t="shared" si="229"/>
        <v>1 : 3 (-5,-7,5,-6)</v>
      </c>
      <c r="M125" s="3" t="str">
        <f t="shared" si="230"/>
        <v>Dvouhra - Skupina F</v>
      </c>
      <c r="N125" s="3">
        <f>A127</f>
        <v>0</v>
      </c>
      <c r="O125" s="3" t="str">
        <f>IF($N125=0,"bye",VLOOKUP($N125,seznam!$A$2:$C$268,2))</f>
        <v>bye</v>
      </c>
      <c r="P125" s="3" t="str">
        <f>IF($N125=0,"",VLOOKUP($N125,seznam!$A$2:$D$268,4))</f>
        <v/>
      </c>
      <c r="Q125" s="3">
        <f>A126</f>
        <v>0</v>
      </c>
      <c r="R125" s="3" t="str">
        <f>IF($Q125=0,"bye",VLOOKUP($Q125,seznam!$A$2:$C$268,2))</f>
        <v>bye</v>
      </c>
      <c r="S125" s="3" t="str">
        <f>IF($Q125=0,"",VLOOKUP($Q125,seznam!$A$2:$D$268,4))</f>
        <v/>
      </c>
      <c r="T125" s="91" t="s">
        <v>85</v>
      </c>
      <c r="U125" s="92" t="s">
        <v>86</v>
      </c>
      <c r="V125" s="92" t="s">
        <v>88</v>
      </c>
      <c r="W125" s="92" t="s">
        <v>96</v>
      </c>
      <c r="X125" s="93"/>
      <c r="Y125" s="3">
        <f t="shared" si="231"/>
        <v>1</v>
      </c>
      <c r="Z125" s="3">
        <f t="shared" si="232"/>
        <v>3</v>
      </c>
      <c r="AA125" s="3">
        <f t="shared" si="233"/>
        <v>0</v>
      </c>
      <c r="AB125" s="3" t="str">
        <f>IF($AA125=0,"",VLOOKUP($AA125,seznam!$A$2:$C$268,2))</f>
        <v/>
      </c>
      <c r="AC125" s="3" t="str">
        <f t="shared" si="234"/>
        <v>3:1 (5,7,-5,6)</v>
      </c>
      <c r="AD125" s="3" t="str">
        <f t="shared" si="235"/>
        <v>3:1 (5,7,-5,6)</v>
      </c>
      <c r="AE125" s="3">
        <f t="shared" si="236"/>
        <v>1</v>
      </c>
      <c r="AF125" s="3">
        <f t="shared" si="237"/>
        <v>2</v>
      </c>
      <c r="AH125" s="3">
        <f t="shared" si="238"/>
        <v>-1</v>
      </c>
      <c r="AI125" s="3">
        <f t="shared" si="239"/>
        <v>-1</v>
      </c>
      <c r="AJ125" s="3">
        <f t="shared" si="240"/>
        <v>1</v>
      </c>
      <c r="AK125" s="3">
        <f t="shared" si="241"/>
        <v>-1</v>
      </c>
      <c r="AL125" s="3">
        <f t="shared" si="242"/>
        <v>0</v>
      </c>
    </row>
    <row r="126" spans="1:42" ht="15" customHeight="1" x14ac:dyDescent="0.2">
      <c r="A126" s="86"/>
      <c r="B126" s="20" t="str">
        <f>IF($A126="","",CONCATENATE(VLOOKUP($A126,seznam!$A$2:$B$268,2)," (",VLOOKUP($A126,seznam!$A$2:$E$269,4),")"))</f>
        <v/>
      </c>
      <c r="C126" s="21" t="str">
        <f>IF(Y128+Z128=0,"",CONCATENATE(Y128,":",Z128))</f>
        <v>0:3</v>
      </c>
      <c r="D126" s="22" t="str">
        <f>IF(Y124+Z124=0,"",CONCATENATE(Z124,":",Y124))</f>
        <v>1:3</v>
      </c>
      <c r="E126" s="22" t="s">
        <v>17</v>
      </c>
      <c r="F126" s="23" t="str">
        <f>IF(Y125+Z125=0,"",CONCATENATE(Z125,":",Y125))</f>
        <v>3:1</v>
      </c>
      <c r="G126" s="24">
        <f>IF(AF124+AF125+AE128=0,"",AF124+AF125+AE128)</f>
        <v>4</v>
      </c>
      <c r="H126" s="83" t="s">
        <v>91</v>
      </c>
      <c r="J126" s="3" t="str">
        <f t="shared" si="228"/>
        <v>bye - bye</v>
      </c>
      <c r="K126" s="3" t="str">
        <f t="shared" si="229"/>
        <v>3 : 1 (-8,5,6,8)</v>
      </c>
      <c r="M126" s="3" t="str">
        <f t="shared" si="230"/>
        <v>Dvouhra - Skupina F</v>
      </c>
      <c r="N126" s="3">
        <f>A124</f>
        <v>0</v>
      </c>
      <c r="O126" s="3" t="str">
        <f>IF($N126=0,"bye",VLOOKUP($N126,seznam!$A$2:$C$268,2))</f>
        <v>bye</v>
      </c>
      <c r="P126" s="3" t="str">
        <f>IF($N126=0,"",VLOOKUP($N126,seznam!$A$2:$D$268,4))</f>
        <v/>
      </c>
      <c r="Q126" s="3">
        <f>A125</f>
        <v>0</v>
      </c>
      <c r="R126" s="3" t="str">
        <f>IF($Q126=0,"bye",VLOOKUP($Q126,seznam!$A$2:$C$268,2))</f>
        <v>bye</v>
      </c>
      <c r="S126" s="3" t="str">
        <f>IF($Q126=0,"",VLOOKUP($Q126,seznam!$A$2:$D$268,4))</f>
        <v/>
      </c>
      <c r="T126" s="91" t="s">
        <v>102</v>
      </c>
      <c r="U126" s="92" t="s">
        <v>88</v>
      </c>
      <c r="V126" s="92" t="s">
        <v>94</v>
      </c>
      <c r="W126" s="92" t="s">
        <v>83</v>
      </c>
      <c r="X126" s="93"/>
      <c r="Y126" s="3">
        <f t="shared" si="231"/>
        <v>3</v>
      </c>
      <c r="Z126" s="3">
        <f t="shared" si="232"/>
        <v>1</v>
      </c>
      <c r="AA126" s="3">
        <f t="shared" si="233"/>
        <v>0</v>
      </c>
      <c r="AB126" s="3" t="str">
        <f>IF($AA126=0,"",VLOOKUP($AA126,seznam!$A$2:$C$268,2))</f>
        <v/>
      </c>
      <c r="AC126" s="3" t="str">
        <f t="shared" si="234"/>
        <v>3:1 (-8,5,6,8)</v>
      </c>
      <c r="AD126" s="3" t="str">
        <f t="shared" si="235"/>
        <v>3:1 (-8,5,6,8)</v>
      </c>
      <c r="AE126" s="3">
        <f t="shared" si="236"/>
        <v>2</v>
      </c>
      <c r="AF126" s="3">
        <f t="shared" si="237"/>
        <v>1</v>
      </c>
      <c r="AH126" s="3">
        <f t="shared" si="238"/>
        <v>-1</v>
      </c>
      <c r="AI126" s="3">
        <f t="shared" si="239"/>
        <v>1</v>
      </c>
      <c r="AJ126" s="3">
        <f t="shared" si="240"/>
        <v>1</v>
      </c>
      <c r="AK126" s="3">
        <f t="shared" si="241"/>
        <v>1</v>
      </c>
      <c r="AL126" s="3">
        <f t="shared" si="242"/>
        <v>0</v>
      </c>
    </row>
    <row r="127" spans="1:42" ht="15" customHeight="1" thickBot="1" x14ac:dyDescent="0.25">
      <c r="A127" s="87"/>
      <c r="B127" s="25" t="str">
        <f>IF($A127="","",CONCATENATE(VLOOKUP($A127,seznam!$A$2:$B$268,2)," (",VLOOKUP($A127,seznam!$A$2:$E$269,4),")"))</f>
        <v/>
      </c>
      <c r="C127" s="26" t="str">
        <f>IF(Y123+Z123=0,"",CONCATENATE(Z123,":",Y123))</f>
        <v>0:3</v>
      </c>
      <c r="D127" s="27" t="str">
        <f>IF(Y127+Z127=0,"",CONCATENATE(Z127,":",Y127))</f>
        <v>0:3</v>
      </c>
      <c r="E127" s="27" t="str">
        <f>IF(Y125+Z125=0,"",CONCATENATE(Y125,":",Z125))</f>
        <v>1:3</v>
      </c>
      <c r="F127" s="28" t="s">
        <v>17</v>
      </c>
      <c r="G127" s="29">
        <f>IF(AF123+AE125+AF127=0,"",AF123+AE125+AF127)</f>
        <v>3</v>
      </c>
      <c r="H127" s="84" t="s">
        <v>93</v>
      </c>
      <c r="J127" s="3" t="str">
        <f t="shared" si="228"/>
        <v>bye - bye</v>
      </c>
      <c r="K127" s="3" t="str">
        <f t="shared" si="229"/>
        <v>3 : 0 (5,4,9)</v>
      </c>
      <c r="M127" s="3" t="str">
        <f t="shared" si="230"/>
        <v>Dvouhra - Skupina F</v>
      </c>
      <c r="N127" s="3">
        <f>A125</f>
        <v>0</v>
      </c>
      <c r="O127" s="3" t="str">
        <f>IF($N127=0,"bye",VLOOKUP($N127,seznam!$A$2:$C$268,2))</f>
        <v>bye</v>
      </c>
      <c r="P127" s="3" t="str">
        <f>IF($N127=0,"",VLOOKUP($N127,seznam!$A$2:$D$268,4))</f>
        <v/>
      </c>
      <c r="Q127" s="3">
        <f>A127</f>
        <v>0</v>
      </c>
      <c r="R127" s="3" t="str">
        <f>IF($Q127=0,"bye",VLOOKUP($Q127,seznam!$A$2:$C$268,2))</f>
        <v>bye</v>
      </c>
      <c r="S127" s="3" t="str">
        <f>IF($Q127=0,"",VLOOKUP($Q127,seznam!$A$2:$D$268,4))</f>
        <v/>
      </c>
      <c r="T127" s="91" t="s">
        <v>88</v>
      </c>
      <c r="U127" s="92" t="s">
        <v>89</v>
      </c>
      <c r="V127" s="92" t="s">
        <v>104</v>
      </c>
      <c r="W127" s="92"/>
      <c r="X127" s="93"/>
      <c r="Y127" s="3">
        <f t="shared" si="231"/>
        <v>3</v>
      </c>
      <c r="Z127" s="3">
        <f t="shared" si="232"/>
        <v>0</v>
      </c>
      <c r="AA127" s="3">
        <f t="shared" si="233"/>
        <v>0</v>
      </c>
      <c r="AB127" s="3" t="str">
        <f>IF($AA127=0,"",VLOOKUP($AA127,seznam!$A$2:$C$268,2))</f>
        <v/>
      </c>
      <c r="AC127" s="3" t="str">
        <f t="shared" si="234"/>
        <v>3:0 (5,4,9)</v>
      </c>
      <c r="AD127" s="3" t="str">
        <f t="shared" si="235"/>
        <v>3:0 (5,4,9)</v>
      </c>
      <c r="AE127" s="3">
        <f t="shared" si="236"/>
        <v>2</v>
      </c>
      <c r="AF127" s="3">
        <f t="shared" si="237"/>
        <v>1</v>
      </c>
      <c r="AH127" s="3">
        <f t="shared" si="238"/>
        <v>1</v>
      </c>
      <c r="AI127" s="3">
        <f t="shared" si="239"/>
        <v>1</v>
      </c>
      <c r="AJ127" s="3">
        <f t="shared" si="240"/>
        <v>1</v>
      </c>
      <c r="AK127" s="3">
        <f t="shared" si="241"/>
        <v>0</v>
      </c>
      <c r="AL127" s="3">
        <f t="shared" si="242"/>
        <v>0</v>
      </c>
    </row>
    <row r="128" spans="1:42" ht="15" customHeight="1" thickTop="1" thickBot="1" x14ac:dyDescent="0.25">
      <c r="J128" s="3" t="str">
        <f t="shared" si="228"/>
        <v>bye - bye</v>
      </c>
      <c r="K128" s="3" t="str">
        <f t="shared" si="229"/>
        <v>0 : 3 (-8,-7,-9)</v>
      </c>
      <c r="M128" s="3" t="str">
        <f t="shared" si="230"/>
        <v>Dvouhra - Skupina F</v>
      </c>
      <c r="N128" s="3">
        <f>A126</f>
        <v>0</v>
      </c>
      <c r="O128" s="3" t="str">
        <f>IF($N128=0,"bye",VLOOKUP($N128,seznam!$A$2:$C$268,2))</f>
        <v>bye</v>
      </c>
      <c r="P128" s="3" t="str">
        <f>IF($N128=0,"",VLOOKUP($N128,seznam!$A$2:$D$268,4))</f>
        <v/>
      </c>
      <c r="Q128" s="3">
        <f>A124</f>
        <v>0</v>
      </c>
      <c r="R128" s="3" t="str">
        <f>IF($Q128=0,"bye",VLOOKUP($Q128,seznam!$A$2:$C$268,2))</f>
        <v>bye</v>
      </c>
      <c r="S128" s="3" t="str">
        <f>IF($Q128=0,"",VLOOKUP($Q128,seznam!$A$2:$D$268,4))</f>
        <v/>
      </c>
      <c r="T128" s="94" t="s">
        <v>102</v>
      </c>
      <c r="U128" s="95" t="s">
        <v>86</v>
      </c>
      <c r="V128" s="95" t="s">
        <v>100</v>
      </c>
      <c r="W128" s="95"/>
      <c r="X128" s="96"/>
      <c r="Y128" s="3">
        <f t="shared" si="231"/>
        <v>0</v>
      </c>
      <c r="Z128" s="3">
        <f t="shared" si="232"/>
        <v>3</v>
      </c>
      <c r="AA128" s="3">
        <f t="shared" si="233"/>
        <v>0</v>
      </c>
      <c r="AB128" s="3" t="str">
        <f>IF($AA128=0,"",VLOOKUP($AA128,seznam!$A$2:$C$268,2))</f>
        <v/>
      </c>
      <c r="AC128" s="3" t="str">
        <f t="shared" si="234"/>
        <v>3:0 (8,7,9)</v>
      </c>
      <c r="AD128" s="3" t="str">
        <f t="shared" si="235"/>
        <v>3:0 (8,7,9)</v>
      </c>
      <c r="AE128" s="3">
        <f t="shared" si="236"/>
        <v>1</v>
      </c>
      <c r="AF128" s="3">
        <f t="shared" si="237"/>
        <v>2</v>
      </c>
      <c r="AH128" s="3">
        <f t="shared" si="238"/>
        <v>-1</v>
      </c>
      <c r="AI128" s="3">
        <f t="shared" si="239"/>
        <v>-1</v>
      </c>
      <c r="AJ128" s="3">
        <f t="shared" si="240"/>
        <v>-1</v>
      </c>
      <c r="AK128" s="3">
        <f t="shared" si="241"/>
        <v>0</v>
      </c>
      <c r="AL128" s="3">
        <f t="shared" si="242"/>
        <v>0</v>
      </c>
    </row>
    <row r="129" ht="15" customHeight="1" thickTop="1" x14ac:dyDescent="0.2"/>
  </sheetData>
  <mergeCells count="1">
    <mergeCell ref="A1:H2"/>
  </mergeCells>
  <phoneticPr fontId="0" type="noConversion"/>
  <pageMargins left="0.59055118110236227" right="0.59055118110236227" top="0.59055118110236227" bottom="0.39370078740157483" header="0.51181102362204722" footer="3.6614173228346458"/>
  <pageSetup paperSize="9" scale="3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30"/>
  <sheetViews>
    <sheetView view="pageBreakPreview" topLeftCell="A58" zoomScale="85" zoomScaleNormal="75" zoomScaleSheetLayoutView="85" workbookViewId="0">
      <selection activeCell="J17" sqref="J17"/>
    </sheetView>
  </sheetViews>
  <sheetFormatPr defaultColWidth="9.109375" defaultRowHeight="13.2" x14ac:dyDescent="0.25"/>
  <cols>
    <col min="1" max="1" width="4.109375" style="2" bestFit="1" customWidth="1"/>
    <col min="2" max="2" width="5.109375" style="2" customWidth="1"/>
    <col min="3" max="3" width="29.44140625" style="2" bestFit="1" customWidth="1"/>
    <col min="4" max="4" width="12.6640625" style="2" customWidth="1"/>
    <col min="5" max="7" width="19.44140625" style="2" customWidth="1"/>
    <col min="8" max="9" width="19" style="2" customWidth="1"/>
    <col min="10" max="10" width="25.33203125" style="2" customWidth="1"/>
    <col min="11" max="16384" width="9.109375" style="2"/>
  </cols>
  <sheetData>
    <row r="1" spans="1:10" ht="24.6" x14ac:dyDescent="0.4">
      <c r="A1" s="133" t="str">
        <f>CONCATENATE("",seznam!F2)</f>
        <v>1 BT mž - finále</v>
      </c>
      <c r="B1" s="133"/>
      <c r="C1" s="133"/>
      <c r="D1" s="133"/>
      <c r="E1" s="133"/>
      <c r="F1" s="36"/>
      <c r="J1" s="35" t="str">
        <f>CONCATENATE("Hlavní soutěž - ",seznam!I2)</f>
        <v>Hlavní soutěž - U15</v>
      </c>
    </row>
    <row r="2" spans="1:10" ht="24.6" x14ac:dyDescent="0.4">
      <c r="A2" s="133" t="str">
        <f>CONCATENATE("",seznam!H2)</f>
        <v>Voděrady</v>
      </c>
      <c r="B2" s="133"/>
      <c r="C2" s="133"/>
      <c r="D2" s="133"/>
      <c r="E2" s="133"/>
      <c r="F2" s="36"/>
      <c r="J2" s="37">
        <f>seznam!G2</f>
        <v>44472</v>
      </c>
    </row>
    <row r="3" spans="1:10" ht="17.399999999999999" x14ac:dyDescent="0.3">
      <c r="C3" s="114"/>
      <c r="D3" s="118"/>
      <c r="E3" s="127" t="s">
        <v>155</v>
      </c>
      <c r="F3" s="36"/>
      <c r="H3" s="38"/>
    </row>
    <row r="4" spans="1:10" ht="17.399999999999999" x14ac:dyDescent="0.3">
      <c r="A4" s="2">
        <v>1</v>
      </c>
      <c r="B4" s="42"/>
      <c r="C4" s="34"/>
      <c r="D4" s="34"/>
      <c r="F4" s="126" t="s">
        <v>156</v>
      </c>
    </row>
    <row r="5" spans="1:10" x14ac:dyDescent="0.25">
      <c r="C5" s="34"/>
      <c r="D5" s="109"/>
      <c r="E5" s="34"/>
    </row>
    <row r="6" spans="1:10" ht="17.399999999999999" x14ac:dyDescent="0.3">
      <c r="A6" s="2">
        <v>2</v>
      </c>
      <c r="B6" s="42"/>
      <c r="C6" s="34"/>
      <c r="D6" s="109"/>
      <c r="E6" s="34"/>
      <c r="G6" s="126" t="s">
        <v>157</v>
      </c>
    </row>
    <row r="7" spans="1:10" x14ac:dyDescent="0.25">
      <c r="C7" s="34"/>
      <c r="D7" s="109"/>
      <c r="E7" s="115" t="s">
        <v>34</v>
      </c>
      <c r="F7" s="119"/>
    </row>
    <row r="8" spans="1:10" x14ac:dyDescent="0.25">
      <c r="A8" s="2">
        <v>3</v>
      </c>
      <c r="B8" s="42"/>
      <c r="C8" s="34"/>
      <c r="D8" s="109"/>
      <c r="E8" s="34"/>
      <c r="F8" s="34"/>
      <c r="G8" s="113"/>
    </row>
    <row r="9" spans="1:10" x14ac:dyDescent="0.25">
      <c r="C9" s="34"/>
      <c r="D9" s="109"/>
      <c r="E9" s="34"/>
      <c r="F9" s="34"/>
      <c r="G9" s="113"/>
    </row>
    <row r="10" spans="1:10" x14ac:dyDescent="0.25">
      <c r="A10" s="2">
        <v>4</v>
      </c>
      <c r="B10" s="42"/>
      <c r="C10" s="34"/>
      <c r="D10" s="109"/>
      <c r="E10" s="34"/>
      <c r="F10" s="34"/>
      <c r="G10" s="113"/>
    </row>
    <row r="11" spans="1:10" x14ac:dyDescent="0.25">
      <c r="C11" s="34"/>
      <c r="D11" s="109"/>
      <c r="E11" s="34"/>
      <c r="F11" s="34"/>
      <c r="G11" s="112" t="s">
        <v>34</v>
      </c>
    </row>
    <row r="12" spans="1:10" x14ac:dyDescent="0.25">
      <c r="A12" s="2">
        <v>5</v>
      </c>
      <c r="B12" s="42"/>
      <c r="C12" s="34"/>
      <c r="D12" s="109"/>
      <c r="F12" s="32"/>
      <c r="G12" s="31" t="s">
        <v>111</v>
      </c>
    </row>
    <row r="13" spans="1:10" x14ac:dyDescent="0.25">
      <c r="C13" s="34"/>
      <c r="D13" s="109"/>
      <c r="E13" s="107" t="s">
        <v>118</v>
      </c>
      <c r="F13" s="32"/>
      <c r="G13" s="32"/>
    </row>
    <row r="14" spans="1:10" x14ac:dyDescent="0.25">
      <c r="A14" s="2">
        <v>6</v>
      </c>
      <c r="B14" s="42"/>
      <c r="C14" s="34"/>
      <c r="D14" s="109"/>
      <c r="E14" s="31" t="s">
        <v>110</v>
      </c>
      <c r="F14" s="32"/>
      <c r="G14" s="32"/>
    </row>
    <row r="15" spans="1:10" x14ac:dyDescent="0.25">
      <c r="C15" s="34"/>
      <c r="D15" s="109"/>
      <c r="E15" s="32"/>
      <c r="F15" s="106" t="s">
        <v>62</v>
      </c>
      <c r="G15" s="32"/>
    </row>
    <row r="16" spans="1:10" x14ac:dyDescent="0.25">
      <c r="A16" s="2">
        <v>7</v>
      </c>
      <c r="B16" s="42"/>
      <c r="C16" s="34"/>
      <c r="D16" s="109"/>
      <c r="E16" s="32"/>
      <c r="F16" s="2" t="s">
        <v>137</v>
      </c>
      <c r="G16" s="32"/>
    </row>
    <row r="17" spans="1:8" x14ac:dyDescent="0.25">
      <c r="C17" s="34"/>
      <c r="D17" s="109"/>
      <c r="E17" s="106" t="s">
        <v>62</v>
      </c>
      <c r="G17" s="32"/>
    </row>
    <row r="18" spans="1:8" x14ac:dyDescent="0.25">
      <c r="A18" s="2">
        <v>8</v>
      </c>
      <c r="B18" s="42"/>
      <c r="C18" s="34"/>
      <c r="D18" s="109"/>
      <c r="E18" s="2" t="s">
        <v>110</v>
      </c>
      <c r="G18" s="32"/>
    </row>
    <row r="19" spans="1:8" x14ac:dyDescent="0.25">
      <c r="C19" s="34"/>
      <c r="D19" s="109"/>
      <c r="H19" s="112" t="s">
        <v>34</v>
      </c>
    </row>
    <row r="20" spans="1:8" x14ac:dyDescent="0.25">
      <c r="A20" s="2">
        <v>9</v>
      </c>
      <c r="B20" s="42"/>
      <c r="C20" s="34"/>
      <c r="D20" s="109"/>
      <c r="F20" s="34"/>
      <c r="H20" s="39" t="s">
        <v>111</v>
      </c>
    </row>
    <row r="21" spans="1:8" x14ac:dyDescent="0.25">
      <c r="C21" s="34"/>
      <c r="D21" s="109"/>
      <c r="E21" s="107" t="s">
        <v>69</v>
      </c>
      <c r="G21" s="32"/>
      <c r="H21" s="32"/>
    </row>
    <row r="22" spans="1:8" x14ac:dyDescent="0.25">
      <c r="A22" s="2">
        <v>10</v>
      </c>
      <c r="B22" s="42"/>
      <c r="C22" s="34"/>
      <c r="D22" s="109"/>
      <c r="E22" s="31" t="s">
        <v>110</v>
      </c>
      <c r="G22" s="32"/>
      <c r="H22" s="32"/>
    </row>
    <row r="23" spans="1:8" x14ac:dyDescent="0.25">
      <c r="C23" s="34"/>
      <c r="D23" s="109"/>
      <c r="E23" s="32"/>
      <c r="F23" s="105" t="s">
        <v>56</v>
      </c>
      <c r="G23" s="32"/>
      <c r="H23" s="32"/>
    </row>
    <row r="24" spans="1:8" x14ac:dyDescent="0.25">
      <c r="A24" s="2">
        <v>11</v>
      </c>
      <c r="B24" s="42"/>
      <c r="C24" s="34"/>
      <c r="D24" s="109"/>
      <c r="E24" s="32"/>
      <c r="F24" s="31" t="s">
        <v>113</v>
      </c>
      <c r="G24" s="32"/>
      <c r="H24" s="32"/>
    </row>
    <row r="25" spans="1:8" x14ac:dyDescent="0.25">
      <c r="C25" s="34"/>
      <c r="D25" s="109"/>
      <c r="E25" s="105" t="s">
        <v>56</v>
      </c>
      <c r="F25" s="32"/>
      <c r="G25" s="32"/>
      <c r="H25" s="32"/>
    </row>
    <row r="26" spans="1:8" x14ac:dyDescent="0.25">
      <c r="A26" s="2">
        <v>12</v>
      </c>
      <c r="B26" s="42"/>
      <c r="C26" s="34"/>
      <c r="D26" s="109"/>
      <c r="E26" s="2" t="s">
        <v>110</v>
      </c>
      <c r="F26" s="32"/>
      <c r="G26" s="32"/>
      <c r="H26" s="32"/>
    </row>
    <row r="27" spans="1:8" ht="12.75" customHeight="1" x14ac:dyDescent="0.25">
      <c r="B27" s="36"/>
      <c r="C27" s="34"/>
      <c r="D27" s="109"/>
      <c r="F27" s="32"/>
      <c r="G27" s="106" t="s">
        <v>43</v>
      </c>
      <c r="H27" s="32"/>
    </row>
    <row r="28" spans="1:8" x14ac:dyDescent="0.25">
      <c r="A28" s="2">
        <v>13</v>
      </c>
      <c r="B28" s="42"/>
      <c r="C28" s="34"/>
      <c r="D28" s="109"/>
      <c r="E28" s="34"/>
      <c r="F28" s="32"/>
      <c r="G28" s="2" t="s">
        <v>137</v>
      </c>
      <c r="H28" s="32"/>
    </row>
    <row r="29" spans="1:8" ht="12" customHeight="1" x14ac:dyDescent="0.25">
      <c r="C29" s="34"/>
      <c r="D29" s="109"/>
      <c r="E29" s="34"/>
      <c r="F29" s="32"/>
      <c r="H29" s="32"/>
    </row>
    <row r="30" spans="1:8" x14ac:dyDescent="0.25">
      <c r="A30" s="2">
        <v>14</v>
      </c>
      <c r="B30" s="42"/>
      <c r="C30" s="34"/>
      <c r="D30" s="109"/>
      <c r="E30" s="34"/>
      <c r="F30" s="32"/>
      <c r="H30" s="32"/>
    </row>
    <row r="31" spans="1:8" x14ac:dyDescent="0.25">
      <c r="C31" s="34"/>
      <c r="D31" s="109"/>
      <c r="E31" s="107" t="s">
        <v>43</v>
      </c>
      <c r="F31" s="33"/>
      <c r="H31" s="32"/>
    </row>
    <row r="32" spans="1:8" x14ac:dyDescent="0.25">
      <c r="A32" s="2">
        <v>15</v>
      </c>
      <c r="B32" s="42"/>
      <c r="C32" s="34"/>
      <c r="D32" s="109"/>
      <c r="E32" s="34"/>
      <c r="F32" s="2" t="s">
        <v>112</v>
      </c>
      <c r="H32" s="32"/>
    </row>
    <row r="33" spans="1:10" x14ac:dyDescent="0.25">
      <c r="C33" s="34"/>
      <c r="D33" s="109"/>
      <c r="E33" s="34"/>
      <c r="H33" s="32"/>
    </row>
    <row r="34" spans="1:10" x14ac:dyDescent="0.25">
      <c r="A34" s="2">
        <v>16</v>
      </c>
      <c r="B34" s="42"/>
      <c r="C34" s="34"/>
      <c r="D34" s="109"/>
      <c r="E34" s="34"/>
      <c r="H34" s="32"/>
    </row>
    <row r="35" spans="1:10" ht="17.399999999999999" x14ac:dyDescent="0.3">
      <c r="C35" s="34"/>
      <c r="D35" s="34"/>
      <c r="H35" s="32"/>
      <c r="I35" s="116" t="s">
        <v>143</v>
      </c>
      <c r="J35" s="34"/>
    </row>
    <row r="36" spans="1:10" x14ac:dyDescent="0.25">
      <c r="A36" s="2">
        <v>17</v>
      </c>
      <c r="B36" s="42"/>
      <c r="C36" s="34"/>
      <c r="D36" s="34"/>
      <c r="H36" s="32"/>
      <c r="I36" s="31" t="s">
        <v>138</v>
      </c>
      <c r="J36" s="34"/>
    </row>
    <row r="37" spans="1:10" x14ac:dyDescent="0.25">
      <c r="C37" s="34"/>
      <c r="D37" s="109"/>
      <c r="E37" s="34"/>
      <c r="H37" s="32"/>
      <c r="I37" s="32"/>
    </row>
    <row r="38" spans="1:10" x14ac:dyDescent="0.25">
      <c r="A38" s="2">
        <v>18</v>
      </c>
      <c r="B38" s="42"/>
      <c r="C38" s="34"/>
      <c r="D38" s="109"/>
      <c r="E38" s="34"/>
      <c r="H38" s="32"/>
      <c r="I38" s="32"/>
    </row>
    <row r="39" spans="1:10" x14ac:dyDescent="0.25">
      <c r="B39" s="36"/>
      <c r="C39" s="34"/>
      <c r="D39" s="109"/>
      <c r="E39" s="107" t="s">
        <v>53</v>
      </c>
      <c r="F39" s="30"/>
      <c r="H39" s="32"/>
      <c r="I39" s="32"/>
    </row>
    <row r="40" spans="1:10" x14ac:dyDescent="0.25">
      <c r="A40" s="2">
        <v>19</v>
      </c>
      <c r="B40" s="42"/>
      <c r="C40" s="34"/>
      <c r="D40" s="109"/>
      <c r="E40" s="34"/>
      <c r="F40" s="31"/>
      <c r="H40" s="32"/>
      <c r="I40" s="32"/>
    </row>
    <row r="41" spans="1:10" x14ac:dyDescent="0.25">
      <c r="C41" s="34"/>
      <c r="D41" s="109"/>
      <c r="E41" s="34"/>
      <c r="F41" s="32"/>
      <c r="H41" s="32"/>
      <c r="I41" s="32"/>
    </row>
    <row r="42" spans="1:10" x14ac:dyDescent="0.25">
      <c r="A42" s="2">
        <v>20</v>
      </c>
      <c r="B42" s="42"/>
      <c r="C42" s="34"/>
      <c r="D42" s="109"/>
      <c r="E42" s="34"/>
      <c r="F42" s="32"/>
      <c r="H42" s="32"/>
      <c r="I42" s="32"/>
    </row>
    <row r="43" spans="1:10" x14ac:dyDescent="0.25">
      <c r="C43" s="34"/>
      <c r="D43" s="109"/>
      <c r="E43" s="34"/>
      <c r="F43" s="32"/>
      <c r="G43" s="105" t="s">
        <v>53</v>
      </c>
      <c r="H43" s="32"/>
      <c r="I43" s="32"/>
    </row>
    <row r="44" spans="1:10" x14ac:dyDescent="0.25">
      <c r="A44" s="2">
        <v>21</v>
      </c>
      <c r="B44" s="42"/>
      <c r="C44" s="34"/>
      <c r="D44" s="109"/>
      <c r="F44" s="32"/>
      <c r="G44" s="31" t="s">
        <v>137</v>
      </c>
      <c r="H44" s="32"/>
      <c r="I44" s="32"/>
    </row>
    <row r="45" spans="1:10" x14ac:dyDescent="0.25">
      <c r="C45" s="34"/>
      <c r="D45" s="109"/>
      <c r="E45" s="30"/>
      <c r="F45" s="32"/>
      <c r="G45" s="32"/>
      <c r="H45" s="32"/>
      <c r="I45" s="32"/>
    </row>
    <row r="46" spans="1:10" x14ac:dyDescent="0.25">
      <c r="A46" s="2">
        <v>22</v>
      </c>
      <c r="B46" s="42"/>
      <c r="C46" s="34"/>
      <c r="D46" s="109"/>
      <c r="E46" s="31" t="s">
        <v>110</v>
      </c>
      <c r="F46" s="32"/>
      <c r="G46" s="32"/>
      <c r="H46" s="32"/>
      <c r="I46" s="32"/>
    </row>
    <row r="47" spans="1:10" x14ac:dyDescent="0.25">
      <c r="C47" s="34"/>
      <c r="D47" s="109"/>
      <c r="E47" s="32"/>
      <c r="F47" s="106" t="s">
        <v>44</v>
      </c>
      <c r="G47" s="32"/>
      <c r="H47" s="32"/>
      <c r="I47" s="32"/>
    </row>
    <row r="48" spans="1:10" x14ac:dyDescent="0.25">
      <c r="A48" s="2">
        <v>23</v>
      </c>
      <c r="B48" s="42"/>
      <c r="C48" s="34"/>
      <c r="D48" s="109"/>
      <c r="E48" s="32"/>
      <c r="F48" s="2" t="s">
        <v>112</v>
      </c>
      <c r="G48" s="32"/>
      <c r="H48" s="32"/>
      <c r="I48" s="32"/>
    </row>
    <row r="49" spans="1:9" x14ac:dyDescent="0.25">
      <c r="C49" s="34"/>
      <c r="D49" s="109"/>
      <c r="E49" s="108" t="s">
        <v>44</v>
      </c>
      <c r="G49" s="32"/>
      <c r="H49" s="32"/>
      <c r="I49" s="32"/>
    </row>
    <row r="50" spans="1:9" x14ac:dyDescent="0.25">
      <c r="A50" s="2">
        <v>24</v>
      </c>
      <c r="B50" s="42"/>
      <c r="C50" s="34"/>
      <c r="D50" s="109"/>
      <c r="E50" s="2" t="s">
        <v>110</v>
      </c>
      <c r="G50" s="32"/>
      <c r="H50" s="32"/>
      <c r="I50" s="32"/>
    </row>
    <row r="51" spans="1:9" x14ac:dyDescent="0.25">
      <c r="C51" s="34"/>
      <c r="D51" s="109"/>
      <c r="H51" s="104" t="s">
        <v>39</v>
      </c>
      <c r="I51" s="32"/>
    </row>
    <row r="52" spans="1:9" x14ac:dyDescent="0.25">
      <c r="A52" s="2">
        <v>25</v>
      </c>
      <c r="B52" s="42"/>
      <c r="C52" s="34"/>
      <c r="D52" s="109"/>
      <c r="H52" s="40" t="s">
        <v>139</v>
      </c>
      <c r="I52" s="32"/>
    </row>
    <row r="53" spans="1:9" x14ac:dyDescent="0.25">
      <c r="C53" s="34"/>
      <c r="D53" s="109"/>
      <c r="E53" s="107" t="s">
        <v>39</v>
      </c>
      <c r="G53" s="32"/>
      <c r="I53" s="32"/>
    </row>
    <row r="54" spans="1:9" x14ac:dyDescent="0.25">
      <c r="A54" s="2">
        <v>26</v>
      </c>
      <c r="B54" s="42"/>
      <c r="C54" s="34"/>
      <c r="D54" s="109"/>
      <c r="E54" s="31" t="s">
        <v>110</v>
      </c>
      <c r="G54" s="32"/>
      <c r="I54" s="32"/>
    </row>
    <row r="55" spans="1:9" x14ac:dyDescent="0.25">
      <c r="C55" s="34"/>
      <c r="D55" s="109"/>
      <c r="E55" s="32"/>
      <c r="F55" s="117" t="s">
        <v>39</v>
      </c>
      <c r="G55" s="32"/>
      <c r="I55" s="32"/>
    </row>
    <row r="56" spans="1:9" x14ac:dyDescent="0.25">
      <c r="A56" s="2">
        <v>27</v>
      </c>
      <c r="B56" s="42"/>
      <c r="C56" s="34"/>
      <c r="D56" s="109"/>
      <c r="E56" s="32"/>
      <c r="F56" s="31" t="s">
        <v>138</v>
      </c>
      <c r="G56" s="32"/>
      <c r="I56" s="32"/>
    </row>
    <row r="57" spans="1:9" x14ac:dyDescent="0.25">
      <c r="C57" s="34"/>
      <c r="D57" s="109"/>
      <c r="E57" s="108" t="s">
        <v>126</v>
      </c>
      <c r="F57" s="32"/>
      <c r="G57" s="32"/>
      <c r="I57" s="32"/>
    </row>
    <row r="58" spans="1:9" x14ac:dyDescent="0.25">
      <c r="A58" s="2">
        <v>28</v>
      </c>
      <c r="B58" s="42"/>
      <c r="C58" s="34"/>
      <c r="D58" s="109"/>
      <c r="E58" s="2" t="s">
        <v>110</v>
      </c>
      <c r="F58" s="32"/>
      <c r="G58" s="32"/>
      <c r="I58" s="32"/>
    </row>
    <row r="59" spans="1:9" x14ac:dyDescent="0.25">
      <c r="C59" s="34"/>
      <c r="D59" s="109"/>
      <c r="F59" s="32"/>
      <c r="G59" s="104" t="s">
        <v>39</v>
      </c>
      <c r="I59" s="32"/>
    </row>
    <row r="60" spans="1:9" x14ac:dyDescent="0.25">
      <c r="A60" s="2">
        <v>29</v>
      </c>
      <c r="B60" s="42"/>
      <c r="C60" s="34"/>
      <c r="D60" s="109"/>
      <c r="F60" s="32"/>
      <c r="G60" s="2" t="s">
        <v>111</v>
      </c>
      <c r="I60" s="32"/>
    </row>
    <row r="61" spans="1:9" x14ac:dyDescent="0.25">
      <c r="C61" s="34"/>
      <c r="D61" s="109"/>
      <c r="E61" s="34"/>
      <c r="F61" s="32"/>
      <c r="I61" s="32"/>
    </row>
    <row r="62" spans="1:9" x14ac:dyDescent="0.25">
      <c r="A62" s="2">
        <v>30</v>
      </c>
      <c r="B62" s="42"/>
      <c r="C62" s="34"/>
      <c r="D62" s="109"/>
      <c r="E62" s="34"/>
      <c r="F62" s="32"/>
      <c r="I62" s="32"/>
    </row>
    <row r="63" spans="1:9" x14ac:dyDescent="0.25">
      <c r="C63" s="34"/>
      <c r="D63" s="109"/>
      <c r="E63" s="116" t="s">
        <v>60</v>
      </c>
      <c r="F63" s="33"/>
      <c r="I63" s="32"/>
    </row>
    <row r="64" spans="1:9" x14ac:dyDescent="0.25">
      <c r="A64" s="2">
        <v>31</v>
      </c>
      <c r="B64" s="42"/>
      <c r="C64" s="34"/>
      <c r="D64" s="109"/>
      <c r="E64" s="34"/>
      <c r="I64" s="32"/>
    </row>
    <row r="65" spans="1:10" x14ac:dyDescent="0.25">
      <c r="C65" s="34"/>
      <c r="D65" s="109"/>
      <c r="E65" s="34"/>
      <c r="I65" s="32"/>
    </row>
    <row r="66" spans="1:10" ht="18" thickBot="1" x14ac:dyDescent="0.35">
      <c r="A66" s="2">
        <v>32</v>
      </c>
      <c r="B66" s="42"/>
      <c r="C66" s="34"/>
      <c r="D66" s="109"/>
      <c r="E66" s="34"/>
      <c r="I66" s="32"/>
      <c r="J66" s="102" t="s">
        <v>134</v>
      </c>
    </row>
    <row r="67" spans="1:10" x14ac:dyDescent="0.25">
      <c r="I67" s="32"/>
      <c r="J67" s="2" t="s">
        <v>114</v>
      </c>
    </row>
    <row r="68" spans="1:10" x14ac:dyDescent="0.25">
      <c r="A68" s="2">
        <v>33</v>
      </c>
      <c r="B68" s="42"/>
      <c r="C68" s="34"/>
      <c r="D68" s="34"/>
      <c r="I68" s="32"/>
    </row>
    <row r="69" spans="1:10" x14ac:dyDescent="0.25">
      <c r="C69" s="34"/>
      <c r="D69" s="109"/>
      <c r="E69" s="34"/>
      <c r="I69" s="32"/>
    </row>
    <row r="70" spans="1:10" x14ac:dyDescent="0.25">
      <c r="A70" s="2">
        <v>34</v>
      </c>
      <c r="B70" s="42"/>
      <c r="C70" s="34"/>
      <c r="D70" s="109"/>
      <c r="E70" s="34"/>
      <c r="I70" s="32"/>
    </row>
    <row r="71" spans="1:10" x14ac:dyDescent="0.25">
      <c r="C71" s="34"/>
      <c r="D71" s="109"/>
      <c r="E71" s="107" t="s">
        <v>70</v>
      </c>
      <c r="F71" s="30"/>
      <c r="I71" s="32"/>
    </row>
    <row r="72" spans="1:10" x14ac:dyDescent="0.25">
      <c r="A72" s="2">
        <v>35</v>
      </c>
      <c r="B72" s="42"/>
      <c r="C72" s="34"/>
      <c r="D72" s="109"/>
      <c r="E72" s="34"/>
      <c r="F72" s="34"/>
      <c r="G72" s="113"/>
      <c r="I72" s="32"/>
    </row>
    <row r="73" spans="1:10" x14ac:dyDescent="0.25">
      <c r="C73" s="34"/>
      <c r="D73" s="109"/>
      <c r="E73" s="34"/>
      <c r="F73" s="34"/>
      <c r="G73" s="113"/>
      <c r="I73" s="32"/>
    </row>
    <row r="74" spans="1:10" x14ac:dyDescent="0.25">
      <c r="A74" s="2">
        <v>36</v>
      </c>
      <c r="B74" s="42"/>
      <c r="C74" s="34"/>
      <c r="D74" s="109"/>
      <c r="E74" s="2" t="s">
        <v>110</v>
      </c>
      <c r="F74" s="34"/>
      <c r="G74" s="113"/>
      <c r="I74" s="32"/>
    </row>
    <row r="75" spans="1:10" x14ac:dyDescent="0.25">
      <c r="C75" s="34"/>
      <c r="D75" s="109"/>
      <c r="F75" s="32"/>
      <c r="G75" s="105" t="s">
        <v>75</v>
      </c>
      <c r="I75" s="32"/>
    </row>
    <row r="76" spans="1:10" x14ac:dyDescent="0.25">
      <c r="A76" s="2">
        <v>37</v>
      </c>
      <c r="B76" s="42"/>
      <c r="C76" s="34"/>
      <c r="D76" s="109"/>
      <c r="F76" s="32"/>
      <c r="G76" s="31" t="s">
        <v>141</v>
      </c>
      <c r="I76" s="32"/>
    </row>
    <row r="77" spans="1:10" x14ac:dyDescent="0.25">
      <c r="C77" s="34"/>
      <c r="D77" s="109"/>
      <c r="E77" s="107" t="s">
        <v>142</v>
      </c>
      <c r="F77" s="32"/>
      <c r="G77" s="32"/>
      <c r="I77" s="32"/>
    </row>
    <row r="78" spans="1:10" x14ac:dyDescent="0.25">
      <c r="A78" s="2">
        <v>38</v>
      </c>
      <c r="B78" s="42"/>
      <c r="C78" s="34"/>
      <c r="D78" s="109"/>
      <c r="E78" s="31" t="s">
        <v>110</v>
      </c>
      <c r="F78" s="32"/>
      <c r="G78" s="32"/>
      <c r="I78" s="32"/>
    </row>
    <row r="79" spans="1:10" x14ac:dyDescent="0.25">
      <c r="C79" s="34"/>
      <c r="D79" s="109"/>
      <c r="E79" s="32"/>
      <c r="F79" s="106" t="s">
        <v>75</v>
      </c>
      <c r="G79" s="32"/>
      <c r="I79" s="32"/>
    </row>
    <row r="80" spans="1:10" x14ac:dyDescent="0.25">
      <c r="A80" s="2">
        <v>39</v>
      </c>
      <c r="B80" s="42"/>
      <c r="C80" s="34"/>
      <c r="D80" s="109"/>
      <c r="E80" s="32"/>
      <c r="F80" s="2" t="s">
        <v>112</v>
      </c>
      <c r="G80" s="32"/>
      <c r="I80" s="32"/>
    </row>
    <row r="81" spans="1:9" x14ac:dyDescent="0.25">
      <c r="C81" s="34"/>
      <c r="D81" s="109"/>
      <c r="E81" s="108" t="s">
        <v>75</v>
      </c>
      <c r="G81" s="32"/>
      <c r="I81" s="32"/>
    </row>
    <row r="82" spans="1:9" x14ac:dyDescent="0.25">
      <c r="A82" s="2">
        <v>40</v>
      </c>
      <c r="B82" s="42"/>
      <c r="C82" s="34"/>
      <c r="D82" s="109"/>
      <c r="E82" s="2" t="s">
        <v>110</v>
      </c>
      <c r="G82" s="32"/>
      <c r="I82" s="32"/>
    </row>
    <row r="83" spans="1:9" x14ac:dyDescent="0.25">
      <c r="C83" s="34"/>
      <c r="D83" s="109"/>
      <c r="H83" s="112" t="s">
        <v>36</v>
      </c>
      <c r="I83" s="32"/>
    </row>
    <row r="84" spans="1:9" x14ac:dyDescent="0.25">
      <c r="A84" s="2">
        <v>41</v>
      </c>
      <c r="B84" s="42"/>
      <c r="C84" s="34"/>
      <c r="D84" s="109"/>
      <c r="F84" s="34"/>
      <c r="H84" s="39" t="s">
        <v>136</v>
      </c>
      <c r="I84" s="32"/>
    </row>
    <row r="85" spans="1:9" x14ac:dyDescent="0.25">
      <c r="C85" s="34"/>
      <c r="D85" s="109"/>
      <c r="E85" s="107" t="s">
        <v>73</v>
      </c>
      <c r="G85" s="32"/>
      <c r="H85" s="32"/>
      <c r="I85" s="32"/>
    </row>
    <row r="86" spans="1:9" x14ac:dyDescent="0.25">
      <c r="A86" s="2">
        <v>42</v>
      </c>
      <c r="B86" s="42"/>
      <c r="C86" s="34"/>
      <c r="D86" s="109"/>
      <c r="E86" s="31" t="s">
        <v>110</v>
      </c>
      <c r="G86" s="32"/>
      <c r="H86" s="32"/>
      <c r="I86" s="32"/>
    </row>
    <row r="87" spans="1:9" x14ac:dyDescent="0.25">
      <c r="C87" s="34"/>
      <c r="D87" s="109"/>
      <c r="E87" s="32"/>
      <c r="F87" s="105" t="s">
        <v>73</v>
      </c>
      <c r="G87" s="32"/>
      <c r="H87" s="32"/>
      <c r="I87" s="32"/>
    </row>
    <row r="88" spans="1:9" x14ac:dyDescent="0.25">
      <c r="A88" s="2">
        <v>43</v>
      </c>
      <c r="B88" s="42"/>
      <c r="C88" s="34"/>
      <c r="D88" s="109"/>
      <c r="E88" s="32"/>
      <c r="F88" s="31" t="s">
        <v>111</v>
      </c>
      <c r="G88" s="32"/>
      <c r="H88" s="32"/>
      <c r="I88" s="32"/>
    </row>
    <row r="89" spans="1:9" x14ac:dyDescent="0.25">
      <c r="C89" s="34"/>
      <c r="D89" s="109"/>
      <c r="E89" s="33"/>
      <c r="F89" s="32"/>
      <c r="G89" s="32"/>
      <c r="H89" s="32"/>
      <c r="I89" s="32"/>
    </row>
    <row r="90" spans="1:9" x14ac:dyDescent="0.25">
      <c r="A90" s="2">
        <v>44</v>
      </c>
      <c r="B90" s="42"/>
      <c r="C90" s="34"/>
      <c r="D90" s="109"/>
      <c r="E90" s="2" t="s">
        <v>110</v>
      </c>
      <c r="F90" s="32"/>
      <c r="G90" s="32"/>
      <c r="H90" s="32"/>
      <c r="I90" s="32"/>
    </row>
    <row r="91" spans="1:9" x14ac:dyDescent="0.25">
      <c r="B91" s="36"/>
      <c r="C91" s="34"/>
      <c r="D91" s="109"/>
      <c r="F91" s="32"/>
      <c r="G91" s="106" t="s">
        <v>36</v>
      </c>
      <c r="H91" s="32"/>
      <c r="I91" s="32"/>
    </row>
    <row r="92" spans="1:9" x14ac:dyDescent="0.25">
      <c r="A92" s="2">
        <v>45</v>
      </c>
      <c r="B92" s="42"/>
      <c r="C92" s="34"/>
      <c r="D92" s="109"/>
      <c r="E92" s="34"/>
      <c r="F92" s="32"/>
      <c r="G92" s="2" t="s">
        <v>136</v>
      </c>
      <c r="H92" s="32"/>
      <c r="I92" s="32"/>
    </row>
    <row r="93" spans="1:9" x14ac:dyDescent="0.25">
      <c r="C93" s="34"/>
      <c r="D93" s="109"/>
      <c r="E93" s="34"/>
      <c r="F93" s="32"/>
      <c r="H93" s="32"/>
      <c r="I93" s="32"/>
    </row>
    <row r="94" spans="1:9" x14ac:dyDescent="0.25">
      <c r="A94" s="2">
        <v>46</v>
      </c>
      <c r="B94" s="42"/>
      <c r="C94" s="34"/>
      <c r="D94" s="109"/>
      <c r="E94" s="34"/>
      <c r="F94" s="32"/>
      <c r="H94" s="32"/>
      <c r="I94" s="32"/>
    </row>
    <row r="95" spans="1:9" x14ac:dyDescent="0.25">
      <c r="C95" s="34"/>
      <c r="D95" s="109"/>
      <c r="E95" s="107" t="s">
        <v>36</v>
      </c>
      <c r="F95" s="111"/>
      <c r="G95" s="113"/>
      <c r="H95" s="32"/>
      <c r="I95" s="32"/>
    </row>
    <row r="96" spans="1:9" x14ac:dyDescent="0.25">
      <c r="A96" s="2">
        <v>47</v>
      </c>
      <c r="B96" s="42"/>
      <c r="C96" s="34"/>
      <c r="D96" s="109"/>
      <c r="E96" s="34"/>
      <c r="F96" s="2" t="s">
        <v>112</v>
      </c>
      <c r="H96" s="32"/>
      <c r="I96" s="32"/>
    </row>
    <row r="97" spans="1:10" x14ac:dyDescent="0.25">
      <c r="C97" s="34"/>
      <c r="D97" s="109"/>
      <c r="E97" s="34"/>
      <c r="H97" s="32"/>
      <c r="I97" s="32"/>
    </row>
    <row r="98" spans="1:10" x14ac:dyDescent="0.25">
      <c r="A98" s="2">
        <v>48</v>
      </c>
      <c r="B98" s="42"/>
      <c r="C98" s="34"/>
      <c r="D98" s="109"/>
      <c r="E98" s="34"/>
      <c r="H98" s="32"/>
      <c r="I98" s="32"/>
    </row>
    <row r="99" spans="1:10" x14ac:dyDescent="0.25">
      <c r="C99" s="34"/>
      <c r="D99" s="34"/>
      <c r="E99" s="34"/>
      <c r="H99" s="32"/>
      <c r="I99" s="103" t="s">
        <v>59</v>
      </c>
      <c r="J99" s="34"/>
    </row>
    <row r="100" spans="1:10" x14ac:dyDescent="0.25">
      <c r="A100" s="2">
        <v>49</v>
      </c>
      <c r="B100" s="42"/>
      <c r="C100" s="34"/>
      <c r="D100" s="34"/>
      <c r="H100" s="32"/>
      <c r="I100" s="67" t="s">
        <v>135</v>
      </c>
      <c r="J100" s="34"/>
    </row>
    <row r="101" spans="1:10" x14ac:dyDescent="0.25">
      <c r="C101" s="34"/>
      <c r="D101" s="109"/>
      <c r="E101" s="34"/>
      <c r="H101" s="32"/>
    </row>
    <row r="102" spans="1:10" x14ac:dyDescent="0.25">
      <c r="A102" s="2">
        <v>50</v>
      </c>
      <c r="B102" s="42"/>
      <c r="C102" s="34"/>
      <c r="D102" s="109"/>
      <c r="E102" s="34" t="s">
        <v>110</v>
      </c>
      <c r="H102" s="32"/>
    </row>
    <row r="103" spans="1:10" x14ac:dyDescent="0.25">
      <c r="B103" s="36"/>
      <c r="C103" s="34"/>
      <c r="D103" s="109"/>
      <c r="E103" s="107" t="s">
        <v>47</v>
      </c>
      <c r="F103" s="111"/>
      <c r="H103" s="32"/>
    </row>
    <row r="104" spans="1:10" x14ac:dyDescent="0.25">
      <c r="A104" s="2">
        <v>51</v>
      </c>
      <c r="B104" s="42"/>
      <c r="C104" s="34"/>
      <c r="D104" s="109"/>
      <c r="E104" s="34"/>
      <c r="F104" s="31"/>
      <c r="H104" s="32"/>
    </row>
    <row r="105" spans="1:10" x14ac:dyDescent="0.25">
      <c r="C105" s="34"/>
      <c r="D105" s="109"/>
      <c r="E105" s="34"/>
      <c r="F105" s="32"/>
      <c r="H105" s="32"/>
    </row>
    <row r="106" spans="1:10" x14ac:dyDescent="0.25">
      <c r="A106" s="2">
        <v>52</v>
      </c>
      <c r="B106" s="42"/>
      <c r="C106" s="34"/>
      <c r="D106" s="109"/>
      <c r="E106" s="34"/>
      <c r="F106" s="32"/>
      <c r="H106" s="32"/>
    </row>
    <row r="107" spans="1:10" x14ac:dyDescent="0.25">
      <c r="C107" s="34"/>
      <c r="D107" s="109"/>
      <c r="E107" s="34"/>
      <c r="F107" s="32"/>
      <c r="G107" s="105" t="s">
        <v>37</v>
      </c>
      <c r="H107" s="32"/>
    </row>
    <row r="108" spans="1:10" x14ac:dyDescent="0.25">
      <c r="A108" s="2">
        <v>53</v>
      </c>
      <c r="B108" s="42"/>
      <c r="C108" s="34"/>
      <c r="D108" s="109"/>
      <c r="F108" s="32"/>
      <c r="G108" s="31" t="s">
        <v>137</v>
      </c>
      <c r="H108" s="32"/>
    </row>
    <row r="109" spans="1:10" x14ac:dyDescent="0.25">
      <c r="C109" s="34"/>
      <c r="D109" s="109"/>
      <c r="E109" s="107" t="s">
        <v>140</v>
      </c>
      <c r="F109" s="32"/>
      <c r="G109" s="32"/>
      <c r="H109" s="32"/>
    </row>
    <row r="110" spans="1:10" x14ac:dyDescent="0.25">
      <c r="A110" s="2">
        <v>54</v>
      </c>
      <c r="B110" s="42"/>
      <c r="C110" s="34"/>
      <c r="D110" s="109"/>
      <c r="E110" s="31" t="s">
        <v>110</v>
      </c>
      <c r="F110" s="32"/>
      <c r="G110" s="32"/>
      <c r="H110" s="32"/>
    </row>
    <row r="111" spans="1:10" x14ac:dyDescent="0.25">
      <c r="C111" s="34"/>
      <c r="D111" s="109"/>
      <c r="E111" s="32"/>
      <c r="F111" s="105" t="s">
        <v>37</v>
      </c>
      <c r="G111" s="32"/>
      <c r="H111" s="32"/>
    </row>
    <row r="112" spans="1:10" x14ac:dyDescent="0.25">
      <c r="A112" s="2">
        <v>55</v>
      </c>
      <c r="B112" s="42"/>
      <c r="C112" s="34"/>
      <c r="D112" s="109"/>
      <c r="E112" s="32"/>
      <c r="F112" s="2" t="s">
        <v>139</v>
      </c>
      <c r="G112" s="32"/>
      <c r="H112" s="32"/>
    </row>
    <row r="113" spans="1:10" x14ac:dyDescent="0.25">
      <c r="C113" s="34"/>
      <c r="D113" s="109"/>
      <c r="E113" s="108" t="s">
        <v>37</v>
      </c>
      <c r="G113" s="32"/>
      <c r="H113" s="32"/>
    </row>
    <row r="114" spans="1:10" x14ac:dyDescent="0.25">
      <c r="A114" s="2">
        <v>56</v>
      </c>
      <c r="B114" s="42"/>
      <c r="C114" s="34"/>
      <c r="D114" s="109"/>
      <c r="E114" s="2" t="s">
        <v>110</v>
      </c>
      <c r="G114" s="32"/>
      <c r="H114" s="32"/>
    </row>
    <row r="115" spans="1:10" x14ac:dyDescent="0.25">
      <c r="C115" s="34"/>
      <c r="D115" s="109"/>
      <c r="H115" s="104" t="s">
        <v>59</v>
      </c>
    </row>
    <row r="116" spans="1:10" x14ac:dyDescent="0.25">
      <c r="A116" s="2">
        <v>57</v>
      </c>
      <c r="B116" s="42"/>
      <c r="C116" s="34"/>
      <c r="D116" s="109"/>
      <c r="H116" s="40" t="s">
        <v>136</v>
      </c>
    </row>
    <row r="117" spans="1:10" x14ac:dyDescent="0.25">
      <c r="D117" s="109"/>
      <c r="E117" s="107" t="s">
        <v>65</v>
      </c>
      <c r="G117" s="32"/>
    </row>
    <row r="118" spans="1:10" x14ac:dyDescent="0.25">
      <c r="A118" s="2">
        <v>58</v>
      </c>
      <c r="B118" s="42"/>
      <c r="C118" s="34"/>
      <c r="D118" s="109"/>
      <c r="E118" s="31" t="s">
        <v>110</v>
      </c>
      <c r="G118" s="32"/>
    </row>
    <row r="119" spans="1:10" x14ac:dyDescent="0.25">
      <c r="C119" s="34"/>
      <c r="D119" s="109"/>
      <c r="E119" s="32"/>
      <c r="F119" s="105" t="s">
        <v>54</v>
      </c>
      <c r="G119" s="32"/>
    </row>
    <row r="120" spans="1:10" ht="17.399999999999999" x14ac:dyDescent="0.3">
      <c r="A120" s="2">
        <v>59</v>
      </c>
      <c r="B120" s="42"/>
      <c r="C120" s="34"/>
      <c r="D120" s="109"/>
      <c r="E120" s="32"/>
      <c r="F120" s="31" t="s">
        <v>138</v>
      </c>
      <c r="G120" s="32"/>
      <c r="I120" s="120" t="s">
        <v>144</v>
      </c>
    </row>
    <row r="121" spans="1:10" x14ac:dyDescent="0.25">
      <c r="C121" s="34"/>
      <c r="D121" s="109"/>
      <c r="E121" s="108" t="s">
        <v>54</v>
      </c>
      <c r="F121" s="32"/>
      <c r="G121" s="32"/>
      <c r="J121" s="113"/>
    </row>
    <row r="122" spans="1:10" x14ac:dyDescent="0.25">
      <c r="A122" s="2">
        <v>60</v>
      </c>
      <c r="B122" s="42"/>
      <c r="C122" s="34"/>
      <c r="D122" s="109"/>
      <c r="E122" s="2" t="s">
        <v>110</v>
      </c>
      <c r="F122" s="32"/>
      <c r="G122" s="32"/>
      <c r="J122" s="113"/>
    </row>
    <row r="123" spans="1:10" ht="17.399999999999999" x14ac:dyDescent="0.3">
      <c r="C123" s="34"/>
      <c r="D123" s="109"/>
      <c r="E123" s="34"/>
      <c r="F123" s="32"/>
      <c r="G123" s="106" t="s">
        <v>59</v>
      </c>
      <c r="J123" s="121" t="s">
        <v>145</v>
      </c>
    </row>
    <row r="124" spans="1:10" x14ac:dyDescent="0.25">
      <c r="A124" s="2">
        <v>61</v>
      </c>
      <c r="B124" s="42"/>
      <c r="C124" s="34"/>
      <c r="D124" s="109"/>
      <c r="E124" s="34"/>
      <c r="F124" s="32"/>
      <c r="G124" s="2" t="s">
        <v>112</v>
      </c>
      <c r="J124" s="113"/>
    </row>
    <row r="125" spans="1:10" x14ac:dyDescent="0.25">
      <c r="C125" s="34"/>
      <c r="D125" s="109"/>
      <c r="E125" s="34"/>
      <c r="F125" s="32"/>
      <c r="J125" s="113"/>
    </row>
    <row r="126" spans="1:10" x14ac:dyDescent="0.25">
      <c r="A126" s="2">
        <v>62</v>
      </c>
      <c r="B126" s="42"/>
      <c r="C126" s="34"/>
      <c r="D126" s="109"/>
      <c r="E126" s="34"/>
      <c r="F126" s="32"/>
      <c r="I126" s="116" t="s">
        <v>39</v>
      </c>
      <c r="J126" s="113"/>
    </row>
    <row r="127" spans="1:10" x14ac:dyDescent="0.25">
      <c r="C127" s="34"/>
      <c r="D127" s="109"/>
      <c r="E127" s="107" t="s">
        <v>59</v>
      </c>
      <c r="F127" s="110"/>
    </row>
    <row r="128" spans="1:10" x14ac:dyDescent="0.25">
      <c r="A128" s="2">
        <v>63</v>
      </c>
      <c r="B128" s="42"/>
      <c r="C128" s="34"/>
      <c r="D128" s="109"/>
      <c r="E128" s="34"/>
    </row>
    <row r="129" spans="1:5" x14ac:dyDescent="0.25">
      <c r="C129" s="34"/>
      <c r="D129" s="109"/>
      <c r="E129" s="34"/>
    </row>
    <row r="130" spans="1:5" x14ac:dyDescent="0.25">
      <c r="A130" s="2">
        <v>64</v>
      </c>
      <c r="B130" s="42"/>
      <c r="C130" s="34"/>
      <c r="D130" s="109"/>
      <c r="E130" s="34"/>
    </row>
  </sheetData>
  <mergeCells count="2">
    <mergeCell ref="A1:E1"/>
    <mergeCell ref="A2:E2"/>
  </mergeCells>
  <printOptions horizontalCentered="1"/>
  <pageMargins left="0.39370078740157483" right="0.39370078740157483" top="0.39370078740157483" bottom="0.78740157480314965" header="0.51181102362204722" footer="0.51181102362204722"/>
  <pageSetup paperSize="9" scale="56" fitToHeight="0" orientation="portrait" horizontalDpi="300" verticalDpi="300" r:id="rId1"/>
  <headerFooter alignWithMargins="0"/>
  <rowBreaks count="1" manualBreakCount="1">
    <brk id="67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0"/>
  <sheetViews>
    <sheetView view="pageBreakPreview" zoomScale="85" zoomScaleNormal="75" zoomScaleSheetLayoutView="85" workbookViewId="0">
      <selection activeCell="G45" sqref="G45"/>
    </sheetView>
  </sheetViews>
  <sheetFormatPr defaultColWidth="9.109375" defaultRowHeight="13.2" x14ac:dyDescent="0.25"/>
  <cols>
    <col min="1" max="1" width="4.109375" style="2" bestFit="1" customWidth="1"/>
    <col min="2" max="2" width="5.109375" style="2" customWidth="1"/>
    <col min="3" max="3" width="29.44140625" style="2" bestFit="1" customWidth="1"/>
    <col min="4" max="4" width="0.88671875" style="2" customWidth="1"/>
    <col min="5" max="7" width="19.44140625" style="2" customWidth="1"/>
    <col min="8" max="9" width="19" style="2" customWidth="1"/>
    <col min="10" max="10" width="20.6640625" style="2" bestFit="1" customWidth="1"/>
    <col min="11" max="16384" width="9.109375" style="2"/>
  </cols>
  <sheetData>
    <row r="1" spans="1:10" ht="24.6" x14ac:dyDescent="0.4">
      <c r="A1" s="133" t="str">
        <f>CONCATENATE("",seznam!F2)</f>
        <v>1 BT mž - finále</v>
      </c>
      <c r="B1" s="133"/>
      <c r="C1" s="133"/>
      <c r="D1" s="133"/>
      <c r="E1" s="133"/>
      <c r="F1" s="36"/>
      <c r="G1" s="2" t="s">
        <v>154</v>
      </c>
      <c r="J1" s="35" t="str">
        <f>CONCATENATE("Hlavní soutěž - ",seznam!I2)</f>
        <v>Hlavní soutěž - U15</v>
      </c>
    </row>
    <row r="2" spans="1:10" ht="24.6" x14ac:dyDescent="0.4">
      <c r="A2" s="133" t="str">
        <f>CONCATENATE("",seznam!H2)</f>
        <v>Voděrady</v>
      </c>
      <c r="B2" s="133"/>
      <c r="C2" s="133"/>
      <c r="D2" s="133"/>
      <c r="E2" s="133"/>
      <c r="F2" s="36"/>
      <c r="J2" s="37">
        <f>seznam!G2</f>
        <v>44472</v>
      </c>
    </row>
    <row r="3" spans="1:10" ht="17.399999999999999" x14ac:dyDescent="0.3">
      <c r="C3" s="114"/>
      <c r="D3" s="118"/>
      <c r="E3" s="127" t="s">
        <v>153</v>
      </c>
      <c r="F3" s="36"/>
      <c r="H3" s="38"/>
    </row>
    <row r="4" spans="1:10" ht="17.399999999999999" x14ac:dyDescent="0.3">
      <c r="A4" s="2">
        <v>1</v>
      </c>
      <c r="B4" s="42"/>
      <c r="C4" s="34"/>
      <c r="D4" s="34"/>
      <c r="F4" s="126" t="s">
        <v>152</v>
      </c>
    </row>
    <row r="5" spans="1:10" x14ac:dyDescent="0.25">
      <c r="C5" s="34"/>
      <c r="D5" s="109"/>
      <c r="E5" s="34"/>
    </row>
    <row r="6" spans="1:10" ht="17.399999999999999" x14ac:dyDescent="0.3">
      <c r="A6" s="2">
        <v>2</v>
      </c>
      <c r="B6" s="42"/>
      <c r="C6" s="34"/>
      <c r="D6" s="109"/>
      <c r="E6" s="34"/>
      <c r="G6" s="126" t="s">
        <v>151</v>
      </c>
    </row>
    <row r="7" spans="1:10" x14ac:dyDescent="0.25">
      <c r="C7" s="34"/>
      <c r="D7" s="109"/>
      <c r="E7" s="115" t="s">
        <v>46</v>
      </c>
      <c r="F7" s="119"/>
    </row>
    <row r="8" spans="1:10" x14ac:dyDescent="0.25">
      <c r="A8" s="2">
        <v>3</v>
      </c>
      <c r="B8" s="42"/>
      <c r="C8" s="34"/>
      <c r="D8" s="109"/>
      <c r="E8" s="34"/>
      <c r="F8" s="34"/>
      <c r="G8" s="113"/>
    </row>
    <row r="9" spans="1:10" x14ac:dyDescent="0.25">
      <c r="C9" s="34"/>
      <c r="D9" s="109"/>
      <c r="E9" s="34"/>
      <c r="F9" s="34"/>
      <c r="G9" s="113"/>
    </row>
    <row r="10" spans="1:10" x14ac:dyDescent="0.25">
      <c r="A10" s="2">
        <v>4</v>
      </c>
      <c r="B10" s="42"/>
      <c r="C10" s="34"/>
      <c r="D10" s="109"/>
      <c r="E10" s="34"/>
      <c r="F10" s="34"/>
      <c r="G10" s="113"/>
    </row>
    <row r="11" spans="1:10" x14ac:dyDescent="0.25">
      <c r="C11" s="34"/>
      <c r="D11" s="109"/>
      <c r="E11" s="34"/>
      <c r="F11" s="34"/>
      <c r="G11" s="112" t="s">
        <v>46</v>
      </c>
    </row>
    <row r="12" spans="1:10" x14ac:dyDescent="0.25">
      <c r="A12" s="2">
        <v>5</v>
      </c>
      <c r="B12" s="42"/>
      <c r="C12" s="34"/>
      <c r="D12" s="109"/>
      <c r="F12" s="32"/>
      <c r="G12" s="31" t="s">
        <v>111</v>
      </c>
    </row>
    <row r="13" spans="1:10" ht="17.399999999999999" x14ac:dyDescent="0.3">
      <c r="C13" s="34"/>
      <c r="D13" s="109"/>
      <c r="E13" s="107" t="s">
        <v>52</v>
      </c>
      <c r="F13" s="32"/>
      <c r="G13" s="32"/>
      <c r="H13" s="126" t="s">
        <v>150</v>
      </c>
    </row>
    <row r="14" spans="1:10" x14ac:dyDescent="0.25">
      <c r="A14" s="2">
        <v>6</v>
      </c>
      <c r="B14" s="42"/>
      <c r="C14" s="34"/>
      <c r="D14" s="109"/>
      <c r="E14" s="31" t="s">
        <v>110</v>
      </c>
      <c r="F14" s="32"/>
      <c r="G14" s="32"/>
    </row>
    <row r="15" spans="1:10" x14ac:dyDescent="0.25">
      <c r="C15" s="34"/>
      <c r="D15" s="109"/>
      <c r="E15" s="32"/>
      <c r="F15" s="106" t="s">
        <v>52</v>
      </c>
      <c r="G15" s="32"/>
    </row>
    <row r="16" spans="1:10" x14ac:dyDescent="0.25">
      <c r="A16" s="2">
        <v>7</v>
      </c>
      <c r="B16" s="42"/>
      <c r="C16" s="34"/>
      <c r="D16" s="109"/>
      <c r="E16" s="32"/>
      <c r="F16" s="2" t="s">
        <v>137</v>
      </c>
      <c r="G16" s="32"/>
    </row>
    <row r="17" spans="1:8" x14ac:dyDescent="0.25">
      <c r="C17" s="34"/>
      <c r="D17" s="109"/>
      <c r="E17" s="106" t="s">
        <v>121</v>
      </c>
      <c r="G17" s="32"/>
    </row>
    <row r="18" spans="1:8" x14ac:dyDescent="0.25">
      <c r="A18" s="2">
        <v>8</v>
      </c>
      <c r="B18" s="42"/>
      <c r="C18" s="34"/>
      <c r="D18" s="109"/>
      <c r="E18" s="2" t="s">
        <v>110</v>
      </c>
      <c r="G18" s="32"/>
    </row>
    <row r="19" spans="1:8" x14ac:dyDescent="0.25">
      <c r="C19" s="34"/>
      <c r="D19" s="109"/>
      <c r="H19" s="112" t="s">
        <v>46</v>
      </c>
    </row>
    <row r="20" spans="1:8" x14ac:dyDescent="0.25">
      <c r="A20" s="2">
        <v>9</v>
      </c>
      <c r="B20" s="42"/>
      <c r="C20" s="34"/>
      <c r="D20" s="109"/>
      <c r="F20" s="34"/>
      <c r="H20" s="39" t="s">
        <v>111</v>
      </c>
    </row>
    <row r="21" spans="1:8" x14ac:dyDescent="0.25">
      <c r="C21" s="34"/>
      <c r="D21" s="109"/>
      <c r="E21" s="106" t="s">
        <v>41</v>
      </c>
      <c r="G21" s="32"/>
      <c r="H21" s="32"/>
    </row>
    <row r="22" spans="1:8" x14ac:dyDescent="0.25">
      <c r="A22" s="2">
        <v>10</v>
      </c>
      <c r="B22" s="42"/>
      <c r="C22" s="34"/>
      <c r="D22" s="109"/>
      <c r="E22" s="31" t="s">
        <v>110</v>
      </c>
      <c r="G22" s="32"/>
      <c r="H22" s="32"/>
    </row>
    <row r="23" spans="1:8" x14ac:dyDescent="0.25">
      <c r="C23" s="34"/>
      <c r="D23" s="109"/>
      <c r="E23" s="32"/>
      <c r="F23" s="106" t="s">
        <v>41</v>
      </c>
      <c r="G23" s="32"/>
      <c r="H23" s="32"/>
    </row>
    <row r="24" spans="1:8" x14ac:dyDescent="0.25">
      <c r="A24" s="2">
        <v>11</v>
      </c>
      <c r="B24" s="42"/>
      <c r="C24" s="34"/>
      <c r="D24" s="109"/>
      <c r="E24" s="32"/>
      <c r="F24" s="31" t="s">
        <v>137</v>
      </c>
      <c r="G24" s="32"/>
      <c r="H24" s="32"/>
    </row>
    <row r="25" spans="1:8" x14ac:dyDescent="0.25">
      <c r="C25" s="34"/>
      <c r="D25" s="109"/>
      <c r="E25" s="105" t="s">
        <v>127</v>
      </c>
      <c r="F25" s="32"/>
      <c r="G25" s="32"/>
      <c r="H25" s="32"/>
    </row>
    <row r="26" spans="1:8" x14ac:dyDescent="0.25">
      <c r="A26" s="2">
        <v>12</v>
      </c>
      <c r="B26" s="42"/>
      <c r="C26" s="34"/>
      <c r="D26" s="109"/>
      <c r="E26" s="2" t="s">
        <v>110</v>
      </c>
      <c r="F26" s="32"/>
      <c r="G26" s="32"/>
      <c r="H26" s="32"/>
    </row>
    <row r="27" spans="1:8" ht="12.75" customHeight="1" x14ac:dyDescent="0.25">
      <c r="B27" s="36"/>
      <c r="C27" s="34"/>
      <c r="D27" s="109"/>
      <c r="F27" s="32"/>
      <c r="G27" s="106" t="s">
        <v>41</v>
      </c>
      <c r="H27" s="32"/>
    </row>
    <row r="28" spans="1:8" x14ac:dyDescent="0.25">
      <c r="A28" s="2">
        <v>13</v>
      </c>
      <c r="B28" s="42"/>
      <c r="C28" s="34"/>
      <c r="D28" s="109"/>
      <c r="E28" s="34"/>
      <c r="F28" s="32"/>
      <c r="G28" s="2" t="s">
        <v>137</v>
      </c>
      <c r="H28" s="32"/>
    </row>
    <row r="29" spans="1:8" ht="12" customHeight="1" x14ac:dyDescent="0.25">
      <c r="C29" s="34"/>
      <c r="D29" s="109"/>
      <c r="E29" s="34"/>
      <c r="F29" s="32"/>
      <c r="H29" s="32"/>
    </row>
    <row r="30" spans="1:8" x14ac:dyDescent="0.25">
      <c r="A30" s="2">
        <v>14</v>
      </c>
      <c r="B30" s="42"/>
      <c r="C30" s="34"/>
      <c r="D30" s="109"/>
      <c r="E30" s="34"/>
      <c r="F30" s="32"/>
      <c r="H30" s="32"/>
    </row>
    <row r="31" spans="1:8" x14ac:dyDescent="0.25">
      <c r="C31" s="34"/>
      <c r="D31" s="109"/>
      <c r="E31" s="107" t="s">
        <v>124</v>
      </c>
      <c r="F31" s="33"/>
      <c r="H31" s="32"/>
    </row>
    <row r="32" spans="1:8" x14ac:dyDescent="0.25">
      <c r="A32" s="2">
        <v>15</v>
      </c>
      <c r="B32" s="42"/>
      <c r="C32" s="34"/>
      <c r="D32" s="109"/>
      <c r="E32" s="34"/>
      <c r="F32" s="2" t="s">
        <v>112</v>
      </c>
      <c r="H32" s="32"/>
    </row>
    <row r="33" spans="1:10" x14ac:dyDescent="0.25">
      <c r="C33" s="34"/>
      <c r="D33" s="109"/>
      <c r="E33" s="34"/>
      <c r="H33" s="32"/>
    </row>
    <row r="34" spans="1:10" x14ac:dyDescent="0.25">
      <c r="A34" s="2">
        <v>16</v>
      </c>
      <c r="B34" s="42"/>
      <c r="C34" s="34"/>
      <c r="D34" s="109"/>
      <c r="E34" s="34"/>
      <c r="H34" s="32"/>
    </row>
    <row r="35" spans="1:10" x14ac:dyDescent="0.25">
      <c r="C35" s="34"/>
      <c r="D35" s="34"/>
      <c r="H35" s="32"/>
      <c r="I35" s="112" t="s">
        <v>46</v>
      </c>
      <c r="J35" s="34"/>
    </row>
    <row r="36" spans="1:10" x14ac:dyDescent="0.25">
      <c r="A36" s="2">
        <v>17</v>
      </c>
      <c r="B36" s="42"/>
      <c r="C36" s="34"/>
      <c r="D36" s="34"/>
      <c r="H36" s="32"/>
      <c r="I36" s="31" t="s">
        <v>141</v>
      </c>
      <c r="J36" s="34"/>
    </row>
    <row r="37" spans="1:10" x14ac:dyDescent="0.25">
      <c r="C37" s="34"/>
      <c r="D37" s="109"/>
      <c r="E37" s="34"/>
      <c r="H37" s="32"/>
      <c r="I37" s="32"/>
    </row>
    <row r="38" spans="1:10" x14ac:dyDescent="0.25">
      <c r="A38" s="2">
        <v>18</v>
      </c>
      <c r="B38" s="42"/>
      <c r="C38" s="34"/>
      <c r="D38" s="109"/>
      <c r="E38" s="34"/>
      <c r="H38" s="32"/>
      <c r="I38" s="32"/>
    </row>
    <row r="39" spans="1:10" x14ac:dyDescent="0.25">
      <c r="B39" s="36"/>
      <c r="C39" s="34"/>
      <c r="D39" s="109"/>
      <c r="E39" s="107" t="s">
        <v>48</v>
      </c>
      <c r="F39" s="30"/>
      <c r="H39" s="32"/>
      <c r="I39" s="32"/>
    </row>
    <row r="40" spans="1:10" x14ac:dyDescent="0.25">
      <c r="A40" s="2">
        <v>19</v>
      </c>
      <c r="B40" s="42"/>
      <c r="C40" s="34"/>
      <c r="D40" s="109"/>
      <c r="E40" s="34"/>
      <c r="F40" s="31"/>
      <c r="H40" s="32"/>
      <c r="I40" s="32"/>
    </row>
    <row r="41" spans="1:10" x14ac:dyDescent="0.25">
      <c r="C41" s="34"/>
      <c r="D41" s="109"/>
      <c r="E41" s="34"/>
      <c r="F41" s="32"/>
      <c r="H41" s="32"/>
      <c r="I41" s="32"/>
    </row>
    <row r="42" spans="1:10" x14ac:dyDescent="0.25">
      <c r="A42" s="2">
        <v>20</v>
      </c>
      <c r="B42" s="42"/>
      <c r="C42" s="34"/>
      <c r="D42" s="109"/>
      <c r="E42" s="34"/>
      <c r="F42" s="32"/>
      <c r="H42" s="32"/>
      <c r="I42" s="32"/>
    </row>
    <row r="43" spans="1:10" x14ac:dyDescent="0.25">
      <c r="C43" s="34"/>
      <c r="D43" s="109"/>
      <c r="E43" s="34"/>
      <c r="F43" s="32"/>
      <c r="G43" s="105" t="s">
        <v>129</v>
      </c>
      <c r="H43" s="32"/>
      <c r="I43" s="32"/>
    </row>
    <row r="44" spans="1:10" x14ac:dyDescent="0.25">
      <c r="A44" s="2">
        <v>21</v>
      </c>
      <c r="B44" s="42"/>
      <c r="C44" s="34"/>
      <c r="D44" s="109"/>
      <c r="F44" s="32"/>
      <c r="G44" s="31" t="s">
        <v>113</v>
      </c>
      <c r="H44" s="32"/>
      <c r="I44" s="32"/>
    </row>
    <row r="45" spans="1:10" x14ac:dyDescent="0.25">
      <c r="C45" s="34"/>
      <c r="D45" s="109"/>
      <c r="E45" s="30"/>
      <c r="F45" s="32"/>
      <c r="G45" s="32"/>
      <c r="H45" s="32"/>
      <c r="I45" s="32"/>
    </row>
    <row r="46" spans="1:10" x14ac:dyDescent="0.25">
      <c r="A46" s="2">
        <v>22</v>
      </c>
      <c r="B46" s="42"/>
      <c r="C46" s="34"/>
      <c r="D46" s="109"/>
      <c r="E46" s="31" t="s">
        <v>110</v>
      </c>
      <c r="F46" s="32"/>
      <c r="G46" s="32"/>
      <c r="H46" s="32"/>
      <c r="I46" s="32"/>
    </row>
    <row r="47" spans="1:10" x14ac:dyDescent="0.25">
      <c r="C47" s="34"/>
      <c r="D47" s="109"/>
      <c r="E47" s="32"/>
      <c r="F47" s="106" t="s">
        <v>129</v>
      </c>
      <c r="G47" s="32"/>
      <c r="H47" s="32"/>
      <c r="I47" s="32"/>
    </row>
    <row r="48" spans="1:10" x14ac:dyDescent="0.25">
      <c r="A48" s="2">
        <v>23</v>
      </c>
      <c r="B48" s="42"/>
      <c r="C48" s="34"/>
      <c r="D48" s="109"/>
      <c r="E48" s="32"/>
      <c r="G48" s="32"/>
      <c r="H48" s="32"/>
      <c r="I48" s="32"/>
    </row>
    <row r="49" spans="1:9" x14ac:dyDescent="0.25">
      <c r="C49" s="34"/>
      <c r="D49" s="109"/>
      <c r="E49" s="108" t="s">
        <v>129</v>
      </c>
      <c r="G49" s="32"/>
      <c r="H49" s="32"/>
      <c r="I49" s="32"/>
    </row>
    <row r="50" spans="1:9" x14ac:dyDescent="0.25">
      <c r="A50" s="2">
        <v>24</v>
      </c>
      <c r="B50" s="42"/>
      <c r="C50" s="34"/>
      <c r="D50" s="109"/>
      <c r="E50" s="2" t="s">
        <v>110</v>
      </c>
      <c r="G50" s="32"/>
      <c r="H50" s="32"/>
      <c r="I50" s="32"/>
    </row>
    <row r="51" spans="1:9" x14ac:dyDescent="0.25">
      <c r="C51" s="34"/>
      <c r="D51" s="109"/>
      <c r="H51" s="104" t="s">
        <v>129</v>
      </c>
      <c r="I51" s="32"/>
    </row>
    <row r="52" spans="1:9" x14ac:dyDescent="0.25">
      <c r="A52" s="2">
        <v>25</v>
      </c>
      <c r="B52" s="42"/>
      <c r="C52" s="34"/>
      <c r="D52" s="109"/>
      <c r="H52" s="40" t="s">
        <v>139</v>
      </c>
      <c r="I52" s="32"/>
    </row>
    <row r="53" spans="1:9" x14ac:dyDescent="0.25">
      <c r="C53" s="34"/>
      <c r="D53" s="109"/>
      <c r="E53" s="107" t="s">
        <v>146</v>
      </c>
      <c r="G53" s="32"/>
      <c r="I53" s="32"/>
    </row>
    <row r="54" spans="1:9" x14ac:dyDescent="0.25">
      <c r="A54" s="2">
        <v>26</v>
      </c>
      <c r="B54" s="42"/>
      <c r="C54" s="34"/>
      <c r="D54" s="109"/>
      <c r="E54" s="31" t="s">
        <v>110</v>
      </c>
      <c r="G54" s="32"/>
      <c r="I54" s="32"/>
    </row>
    <row r="55" spans="1:9" x14ac:dyDescent="0.25">
      <c r="C55" s="34"/>
      <c r="D55" s="109"/>
      <c r="E55" s="32"/>
      <c r="F55" s="117" t="s">
        <v>146</v>
      </c>
      <c r="G55" s="32"/>
      <c r="I55" s="32"/>
    </row>
    <row r="56" spans="1:9" x14ac:dyDescent="0.25">
      <c r="A56" s="2">
        <v>27</v>
      </c>
      <c r="B56" s="42"/>
      <c r="C56" s="34"/>
      <c r="D56" s="109"/>
      <c r="E56" s="32"/>
      <c r="F56" s="31" t="s">
        <v>111</v>
      </c>
      <c r="G56" s="32"/>
      <c r="I56" s="32"/>
    </row>
    <row r="57" spans="1:9" x14ac:dyDescent="0.25">
      <c r="C57" s="34"/>
      <c r="D57" s="109"/>
      <c r="E57" s="108" t="s">
        <v>119</v>
      </c>
      <c r="F57" s="32"/>
      <c r="G57" s="32"/>
      <c r="I57" s="32"/>
    </row>
    <row r="58" spans="1:9" x14ac:dyDescent="0.25">
      <c r="A58" s="2">
        <v>28</v>
      </c>
      <c r="B58" s="42"/>
      <c r="C58" s="34"/>
      <c r="D58" s="109"/>
      <c r="E58" s="2" t="s">
        <v>110</v>
      </c>
      <c r="F58" s="32"/>
      <c r="G58" s="32"/>
      <c r="I58" s="32"/>
    </row>
    <row r="59" spans="1:9" x14ac:dyDescent="0.25">
      <c r="C59" s="34"/>
      <c r="D59" s="109"/>
      <c r="F59" s="32"/>
      <c r="G59" s="104" t="s">
        <v>57</v>
      </c>
      <c r="I59" s="32"/>
    </row>
    <row r="60" spans="1:9" x14ac:dyDescent="0.25">
      <c r="A60" s="2">
        <v>29</v>
      </c>
      <c r="B60" s="42"/>
      <c r="C60" s="34"/>
      <c r="D60" s="109"/>
      <c r="F60" s="32"/>
      <c r="G60" s="2" t="s">
        <v>141</v>
      </c>
      <c r="I60" s="32"/>
    </row>
    <row r="61" spans="1:9" x14ac:dyDescent="0.25">
      <c r="C61" s="34"/>
      <c r="D61" s="109"/>
      <c r="E61" s="34"/>
      <c r="F61" s="32"/>
      <c r="I61" s="32"/>
    </row>
    <row r="62" spans="1:9" x14ac:dyDescent="0.25">
      <c r="A62" s="2">
        <v>30</v>
      </c>
      <c r="B62" s="42"/>
      <c r="C62" s="34"/>
      <c r="D62" s="109"/>
      <c r="E62" s="34"/>
      <c r="F62" s="32"/>
      <c r="I62" s="32"/>
    </row>
    <row r="63" spans="1:9" x14ac:dyDescent="0.25">
      <c r="C63" s="34"/>
      <c r="D63" s="109"/>
      <c r="E63" s="116" t="s">
        <v>57</v>
      </c>
      <c r="F63" s="33"/>
      <c r="I63" s="32"/>
    </row>
    <row r="64" spans="1:9" x14ac:dyDescent="0.25">
      <c r="A64" s="2">
        <v>31</v>
      </c>
      <c r="B64" s="42"/>
      <c r="C64" s="34"/>
      <c r="D64" s="109"/>
      <c r="E64" s="34"/>
      <c r="I64" s="32"/>
    </row>
    <row r="65" spans="1:10" x14ac:dyDescent="0.25">
      <c r="C65" s="34"/>
      <c r="D65" s="109"/>
      <c r="E65" s="34"/>
      <c r="I65" s="32"/>
    </row>
    <row r="66" spans="1:10" ht="18" thickBot="1" x14ac:dyDescent="0.35">
      <c r="A66" s="2">
        <v>32</v>
      </c>
      <c r="B66" s="42"/>
      <c r="C66" s="34"/>
      <c r="D66" s="109"/>
      <c r="E66" s="34"/>
      <c r="I66" s="32"/>
      <c r="J66" s="102" t="s">
        <v>164</v>
      </c>
    </row>
    <row r="67" spans="1:10" x14ac:dyDescent="0.25">
      <c r="I67" s="32"/>
      <c r="J67" s="2" t="s">
        <v>114</v>
      </c>
    </row>
    <row r="68" spans="1:10" x14ac:dyDescent="0.25">
      <c r="A68" s="2">
        <v>33</v>
      </c>
      <c r="B68" s="42"/>
      <c r="C68" s="34"/>
      <c r="D68" s="34"/>
      <c r="I68" s="32"/>
    </row>
    <row r="69" spans="1:10" x14ac:dyDescent="0.25">
      <c r="C69" s="34"/>
      <c r="D69" s="109"/>
      <c r="E69" s="34"/>
      <c r="I69" s="32"/>
    </row>
    <row r="70" spans="1:10" x14ac:dyDescent="0.25">
      <c r="A70" s="2">
        <v>34</v>
      </c>
      <c r="B70" s="42"/>
      <c r="C70" s="34"/>
      <c r="D70" s="109"/>
      <c r="E70" s="34"/>
      <c r="I70" s="32"/>
    </row>
    <row r="71" spans="1:10" ht="13.8" x14ac:dyDescent="0.3">
      <c r="C71" s="34"/>
      <c r="D71" s="109"/>
      <c r="E71" s="107" t="s">
        <v>147</v>
      </c>
      <c r="F71" s="30"/>
      <c r="I71" s="32"/>
    </row>
    <row r="72" spans="1:10" x14ac:dyDescent="0.25">
      <c r="A72" s="2">
        <v>35</v>
      </c>
      <c r="B72" s="42"/>
      <c r="C72" s="34"/>
      <c r="D72" s="109"/>
      <c r="E72" s="34"/>
      <c r="F72" s="34"/>
      <c r="G72" s="113"/>
      <c r="I72" s="32"/>
    </row>
    <row r="73" spans="1:10" x14ac:dyDescent="0.25">
      <c r="C73" s="34"/>
      <c r="D73" s="109"/>
      <c r="E73" s="34"/>
      <c r="F73" s="34"/>
      <c r="G73" s="113"/>
      <c r="I73" s="32"/>
    </row>
    <row r="74" spans="1:10" x14ac:dyDescent="0.25">
      <c r="A74" s="2">
        <v>36</v>
      </c>
      <c r="B74" s="42"/>
      <c r="C74" s="34"/>
      <c r="D74" s="109"/>
      <c r="E74" s="2" t="s">
        <v>110</v>
      </c>
      <c r="F74" s="34"/>
      <c r="G74" s="113"/>
      <c r="I74" s="32"/>
    </row>
    <row r="75" spans="1:10" x14ac:dyDescent="0.25">
      <c r="C75" s="34"/>
      <c r="D75" s="109"/>
      <c r="F75" s="32"/>
      <c r="G75" s="105" t="s">
        <v>128</v>
      </c>
      <c r="I75" s="32"/>
    </row>
    <row r="76" spans="1:10" x14ac:dyDescent="0.25">
      <c r="A76" s="2">
        <v>37</v>
      </c>
      <c r="B76" s="42"/>
      <c r="C76" s="34"/>
      <c r="D76" s="109"/>
      <c r="F76" s="32"/>
      <c r="G76" s="31" t="s">
        <v>141</v>
      </c>
      <c r="I76" s="32"/>
    </row>
    <row r="77" spans="1:10" x14ac:dyDescent="0.25">
      <c r="C77" s="34"/>
      <c r="D77" s="109"/>
      <c r="E77" s="107" t="s">
        <v>123</v>
      </c>
      <c r="F77" s="32"/>
      <c r="G77" s="32"/>
      <c r="I77" s="32"/>
    </row>
    <row r="78" spans="1:10" x14ac:dyDescent="0.25">
      <c r="A78" s="2">
        <v>38</v>
      </c>
      <c r="B78" s="42"/>
      <c r="C78" s="34"/>
      <c r="D78" s="109"/>
      <c r="E78" s="31" t="s">
        <v>110</v>
      </c>
      <c r="F78" s="32"/>
      <c r="G78" s="32"/>
      <c r="I78" s="32"/>
    </row>
    <row r="79" spans="1:10" x14ac:dyDescent="0.25">
      <c r="C79" s="34"/>
      <c r="D79" s="109"/>
      <c r="E79" s="32"/>
      <c r="F79" s="106" t="s">
        <v>131</v>
      </c>
      <c r="G79" s="32"/>
      <c r="I79" s="32"/>
    </row>
    <row r="80" spans="1:10" x14ac:dyDescent="0.25">
      <c r="A80" s="2">
        <v>39</v>
      </c>
      <c r="B80" s="42"/>
      <c r="C80" s="34"/>
      <c r="D80" s="109"/>
      <c r="E80" s="32"/>
      <c r="F80" s="2" t="s">
        <v>112</v>
      </c>
      <c r="G80" s="32"/>
      <c r="I80" s="32"/>
    </row>
    <row r="81" spans="1:9" x14ac:dyDescent="0.25">
      <c r="C81" s="34"/>
      <c r="D81" s="109"/>
      <c r="E81" s="108" t="s">
        <v>131</v>
      </c>
      <c r="G81" s="32"/>
      <c r="I81" s="32"/>
    </row>
    <row r="82" spans="1:9" x14ac:dyDescent="0.25">
      <c r="A82" s="2">
        <v>40</v>
      </c>
      <c r="B82" s="42"/>
      <c r="C82" s="34"/>
      <c r="D82" s="109"/>
      <c r="E82" s="2" t="s">
        <v>110</v>
      </c>
      <c r="G82" s="32"/>
      <c r="I82" s="32"/>
    </row>
    <row r="83" spans="1:9" x14ac:dyDescent="0.25">
      <c r="C83" s="34"/>
      <c r="D83" s="109"/>
      <c r="H83" s="106" t="s">
        <v>51</v>
      </c>
      <c r="I83" s="32"/>
    </row>
    <row r="84" spans="1:9" x14ac:dyDescent="0.25">
      <c r="A84" s="2">
        <v>41</v>
      </c>
      <c r="B84" s="42"/>
      <c r="C84" s="34"/>
      <c r="D84" s="109"/>
      <c r="F84" s="34"/>
      <c r="H84" s="39" t="s">
        <v>136</v>
      </c>
      <c r="I84" s="32"/>
    </row>
    <row r="85" spans="1:9" x14ac:dyDescent="0.25">
      <c r="C85" s="34"/>
      <c r="D85" s="109"/>
      <c r="E85" s="107" t="s">
        <v>67</v>
      </c>
      <c r="G85" s="32"/>
      <c r="H85" s="32"/>
      <c r="I85" s="32"/>
    </row>
    <row r="86" spans="1:9" x14ac:dyDescent="0.25">
      <c r="A86" s="2">
        <v>42</v>
      </c>
      <c r="B86" s="42"/>
      <c r="C86" s="34"/>
      <c r="D86" s="109"/>
      <c r="E86" s="31" t="s">
        <v>110</v>
      </c>
      <c r="G86" s="32"/>
      <c r="H86" s="32"/>
      <c r="I86" s="32"/>
    </row>
    <row r="87" spans="1:9" x14ac:dyDescent="0.25">
      <c r="C87" s="34"/>
      <c r="D87" s="109"/>
      <c r="E87" s="32"/>
      <c r="F87" s="107" t="s">
        <v>67</v>
      </c>
      <c r="G87" s="32"/>
      <c r="H87" s="32"/>
      <c r="I87" s="32"/>
    </row>
    <row r="88" spans="1:9" x14ac:dyDescent="0.25">
      <c r="A88" s="2">
        <v>43</v>
      </c>
      <c r="B88" s="42"/>
      <c r="C88" s="34"/>
      <c r="D88" s="109"/>
      <c r="E88" s="32"/>
      <c r="F88" s="31" t="s">
        <v>111</v>
      </c>
      <c r="G88" s="32"/>
      <c r="H88" s="32"/>
      <c r="I88" s="32"/>
    </row>
    <row r="89" spans="1:9" x14ac:dyDescent="0.25">
      <c r="C89" s="34"/>
      <c r="D89" s="109"/>
      <c r="E89" s="33"/>
      <c r="F89" s="32"/>
      <c r="G89" s="32"/>
      <c r="H89" s="32"/>
      <c r="I89" s="32"/>
    </row>
    <row r="90" spans="1:9" x14ac:dyDescent="0.25">
      <c r="A90" s="2">
        <v>44</v>
      </c>
      <c r="B90" s="42"/>
      <c r="C90" s="34"/>
      <c r="D90" s="109"/>
      <c r="E90" s="2" t="s">
        <v>110</v>
      </c>
      <c r="F90" s="32"/>
      <c r="G90" s="32"/>
      <c r="H90" s="32"/>
      <c r="I90" s="32"/>
    </row>
    <row r="91" spans="1:9" x14ac:dyDescent="0.25">
      <c r="B91" s="36"/>
      <c r="C91" s="34"/>
      <c r="D91" s="109"/>
      <c r="F91" s="32"/>
      <c r="G91" s="106" t="s">
        <v>51</v>
      </c>
      <c r="H91" s="32"/>
      <c r="I91" s="32"/>
    </row>
    <row r="92" spans="1:9" x14ac:dyDescent="0.25">
      <c r="A92" s="2">
        <v>45</v>
      </c>
      <c r="B92" s="42"/>
      <c r="C92" s="34"/>
      <c r="D92" s="109"/>
      <c r="E92" s="34"/>
      <c r="F92" s="32"/>
      <c r="G92" s="2" t="s">
        <v>112</v>
      </c>
      <c r="H92" s="32"/>
      <c r="I92" s="32"/>
    </row>
    <row r="93" spans="1:9" x14ac:dyDescent="0.25">
      <c r="C93" s="34"/>
      <c r="D93" s="109"/>
      <c r="E93" s="34"/>
      <c r="F93" s="32"/>
      <c r="H93" s="32"/>
      <c r="I93" s="32"/>
    </row>
    <row r="94" spans="1:9" x14ac:dyDescent="0.25">
      <c r="A94" s="2">
        <v>46</v>
      </c>
      <c r="B94" s="42"/>
      <c r="C94" s="34"/>
      <c r="D94" s="109"/>
      <c r="E94" s="34"/>
      <c r="F94" s="32"/>
      <c r="H94" s="32"/>
      <c r="I94" s="32"/>
    </row>
    <row r="95" spans="1:9" x14ac:dyDescent="0.25">
      <c r="C95" s="34"/>
      <c r="D95" s="109"/>
      <c r="E95" s="107" t="s">
        <v>51</v>
      </c>
      <c r="F95" s="111"/>
      <c r="G95" s="113"/>
      <c r="H95" s="32"/>
      <c r="I95" s="32"/>
    </row>
    <row r="96" spans="1:9" x14ac:dyDescent="0.25">
      <c r="A96" s="2">
        <v>47</v>
      </c>
      <c r="B96" s="42"/>
      <c r="C96" s="34"/>
      <c r="D96" s="109"/>
      <c r="E96" s="34"/>
      <c r="F96" s="2" t="s">
        <v>112</v>
      </c>
      <c r="H96" s="32"/>
      <c r="I96" s="32"/>
    </row>
    <row r="97" spans="1:10" x14ac:dyDescent="0.25">
      <c r="C97" s="34"/>
      <c r="D97" s="109"/>
      <c r="E97" s="34"/>
      <c r="H97" s="32"/>
      <c r="I97" s="32"/>
    </row>
    <row r="98" spans="1:10" x14ac:dyDescent="0.25">
      <c r="A98" s="2">
        <v>48</v>
      </c>
      <c r="B98" s="42"/>
      <c r="C98" s="34"/>
      <c r="D98" s="109"/>
      <c r="E98" s="34"/>
      <c r="H98" s="32"/>
      <c r="I98" s="32"/>
    </row>
    <row r="99" spans="1:10" ht="17.399999999999999" x14ac:dyDescent="0.3">
      <c r="C99" s="34"/>
      <c r="D99" s="34"/>
      <c r="E99" s="34"/>
      <c r="H99" s="32"/>
      <c r="I99" s="125" t="s">
        <v>149</v>
      </c>
      <c r="J99" s="34"/>
    </row>
    <row r="100" spans="1:10" x14ac:dyDescent="0.25">
      <c r="A100" s="2">
        <v>49</v>
      </c>
      <c r="B100" s="42"/>
      <c r="C100" s="34"/>
      <c r="D100" s="34"/>
      <c r="H100" s="32"/>
      <c r="I100" s="67" t="s">
        <v>135</v>
      </c>
      <c r="J100" s="34"/>
    </row>
    <row r="101" spans="1:10" x14ac:dyDescent="0.25">
      <c r="C101" s="34"/>
      <c r="D101" s="109"/>
      <c r="E101" s="34"/>
      <c r="H101" s="32"/>
    </row>
    <row r="102" spans="1:10" x14ac:dyDescent="0.25">
      <c r="A102" s="2">
        <v>50</v>
      </c>
      <c r="B102" s="42"/>
      <c r="C102" s="34"/>
      <c r="D102" s="109"/>
      <c r="E102" s="34" t="s">
        <v>110</v>
      </c>
      <c r="H102" s="32"/>
    </row>
    <row r="103" spans="1:10" x14ac:dyDescent="0.25">
      <c r="B103" s="36"/>
      <c r="C103" s="34"/>
      <c r="D103" s="109"/>
      <c r="E103" s="107" t="s">
        <v>125</v>
      </c>
      <c r="F103" s="111"/>
      <c r="H103" s="32"/>
    </row>
    <row r="104" spans="1:10" x14ac:dyDescent="0.25">
      <c r="A104" s="2">
        <v>51</v>
      </c>
      <c r="B104" s="42"/>
      <c r="C104" s="34"/>
      <c r="D104" s="109"/>
      <c r="E104" s="34"/>
      <c r="F104" s="31"/>
      <c r="H104" s="32"/>
    </row>
    <row r="105" spans="1:10" x14ac:dyDescent="0.25">
      <c r="C105" s="34"/>
      <c r="D105" s="109"/>
      <c r="E105" s="34"/>
      <c r="F105" s="32"/>
      <c r="H105" s="32"/>
    </row>
    <row r="106" spans="1:10" x14ac:dyDescent="0.25">
      <c r="A106" s="2">
        <v>52</v>
      </c>
      <c r="B106" s="42"/>
      <c r="C106" s="34"/>
      <c r="D106" s="109"/>
      <c r="E106" s="34"/>
      <c r="F106" s="32"/>
      <c r="H106" s="32"/>
    </row>
    <row r="107" spans="1:10" x14ac:dyDescent="0.25">
      <c r="C107" s="34"/>
      <c r="D107" s="109"/>
      <c r="E107" s="34"/>
      <c r="F107" s="32"/>
      <c r="G107" s="105" t="s">
        <v>42</v>
      </c>
      <c r="H107" s="32"/>
    </row>
    <row r="108" spans="1:10" x14ac:dyDescent="0.25">
      <c r="A108" s="2">
        <v>53</v>
      </c>
      <c r="B108" s="42"/>
      <c r="C108" s="34"/>
      <c r="D108" s="109"/>
      <c r="F108" s="32"/>
      <c r="G108" s="31" t="s">
        <v>137</v>
      </c>
      <c r="H108" s="32"/>
    </row>
    <row r="109" spans="1:10" x14ac:dyDescent="0.25">
      <c r="C109" s="34"/>
      <c r="D109" s="109"/>
      <c r="E109" s="107" t="s">
        <v>42</v>
      </c>
      <c r="F109" s="32"/>
      <c r="G109" s="32"/>
      <c r="H109" s="32"/>
    </row>
    <row r="110" spans="1:10" x14ac:dyDescent="0.25">
      <c r="A110" s="2">
        <v>54</v>
      </c>
      <c r="B110" s="42"/>
      <c r="C110" s="34"/>
      <c r="D110" s="109"/>
      <c r="E110" s="31" t="s">
        <v>110</v>
      </c>
      <c r="F110" s="32"/>
      <c r="G110" s="32"/>
      <c r="H110" s="32"/>
    </row>
    <row r="111" spans="1:10" x14ac:dyDescent="0.25">
      <c r="C111" s="34"/>
      <c r="D111" s="109"/>
      <c r="E111" s="32"/>
      <c r="F111" s="106" t="s">
        <v>42</v>
      </c>
      <c r="G111" s="32"/>
      <c r="H111" s="32"/>
    </row>
    <row r="112" spans="1:10" x14ac:dyDescent="0.25">
      <c r="A112" s="2">
        <v>55</v>
      </c>
      <c r="B112" s="42"/>
      <c r="C112" s="34"/>
      <c r="D112" s="109"/>
      <c r="E112" s="32"/>
      <c r="F112" s="2" t="s">
        <v>136</v>
      </c>
      <c r="G112" s="32"/>
      <c r="H112" s="32"/>
    </row>
    <row r="113" spans="1:10" x14ac:dyDescent="0.25">
      <c r="C113" s="34"/>
      <c r="D113" s="109"/>
      <c r="E113" s="108" t="s">
        <v>120</v>
      </c>
      <c r="G113" s="32"/>
      <c r="H113" s="32"/>
    </row>
    <row r="114" spans="1:10" x14ac:dyDescent="0.25">
      <c r="A114" s="2">
        <v>56</v>
      </c>
      <c r="B114" s="42"/>
      <c r="C114" s="34"/>
      <c r="D114" s="109"/>
      <c r="E114" s="2" t="s">
        <v>110</v>
      </c>
      <c r="G114" s="32"/>
      <c r="H114" s="32"/>
    </row>
    <row r="115" spans="1:10" x14ac:dyDescent="0.25">
      <c r="C115" s="34"/>
      <c r="D115" s="109"/>
      <c r="H115" s="104" t="s">
        <v>61</v>
      </c>
    </row>
    <row r="116" spans="1:10" x14ac:dyDescent="0.25">
      <c r="A116" s="2">
        <v>57</v>
      </c>
      <c r="B116" s="42"/>
      <c r="C116" s="34"/>
      <c r="D116" s="109"/>
      <c r="H116" s="40" t="s">
        <v>112</v>
      </c>
    </row>
    <row r="117" spans="1:10" x14ac:dyDescent="0.25">
      <c r="D117" s="109"/>
      <c r="E117" s="107" t="s">
        <v>148</v>
      </c>
      <c r="G117" s="32"/>
    </row>
    <row r="118" spans="1:10" x14ac:dyDescent="0.25">
      <c r="A118" s="2">
        <v>58</v>
      </c>
      <c r="B118" s="42"/>
      <c r="C118" s="34"/>
      <c r="D118" s="109"/>
      <c r="E118" s="31" t="s">
        <v>110</v>
      </c>
      <c r="G118" s="32"/>
    </row>
    <row r="119" spans="1:10" x14ac:dyDescent="0.25">
      <c r="C119" s="34"/>
      <c r="D119" s="109"/>
      <c r="E119" s="32"/>
      <c r="F119" s="105" t="s">
        <v>61</v>
      </c>
      <c r="G119" s="32"/>
      <c r="I119" s="114"/>
      <c r="J119" s="114"/>
    </row>
    <row r="120" spans="1:10" ht="17.399999999999999" x14ac:dyDescent="0.3">
      <c r="A120" s="2">
        <v>59</v>
      </c>
      <c r="B120" s="42"/>
      <c r="C120" s="34"/>
      <c r="D120" s="109"/>
      <c r="E120" s="32"/>
      <c r="F120" s="31" t="s">
        <v>111</v>
      </c>
      <c r="G120" s="32"/>
      <c r="I120" s="122"/>
      <c r="J120" s="114"/>
    </row>
    <row r="121" spans="1:10" x14ac:dyDescent="0.25">
      <c r="C121" s="34"/>
      <c r="D121" s="109"/>
      <c r="E121" s="108" t="s">
        <v>61</v>
      </c>
      <c r="F121" s="32"/>
      <c r="G121" s="32"/>
      <c r="I121" s="114"/>
      <c r="J121" s="114"/>
    </row>
    <row r="122" spans="1:10" x14ac:dyDescent="0.25">
      <c r="A122" s="2">
        <v>60</v>
      </c>
      <c r="B122" s="42"/>
      <c r="C122" s="34"/>
      <c r="D122" s="109"/>
      <c r="E122" s="2" t="s">
        <v>110</v>
      </c>
      <c r="F122" s="32"/>
      <c r="G122" s="32"/>
      <c r="I122" s="114"/>
      <c r="J122" s="114"/>
    </row>
    <row r="123" spans="1:10" x14ac:dyDescent="0.25">
      <c r="C123" s="34"/>
      <c r="D123" s="109"/>
      <c r="E123" s="34"/>
      <c r="F123" s="32"/>
      <c r="G123" s="105" t="s">
        <v>61</v>
      </c>
      <c r="I123" s="114"/>
      <c r="J123" s="123"/>
    </row>
    <row r="124" spans="1:10" x14ac:dyDescent="0.25">
      <c r="A124" s="2">
        <v>61</v>
      </c>
      <c r="B124" s="42"/>
      <c r="C124" s="34"/>
      <c r="D124" s="109"/>
      <c r="E124" s="34"/>
      <c r="F124" s="32"/>
      <c r="G124" s="2" t="s">
        <v>136</v>
      </c>
      <c r="I124" s="114"/>
      <c r="J124" s="114"/>
    </row>
    <row r="125" spans="1:10" x14ac:dyDescent="0.25">
      <c r="C125" s="34"/>
      <c r="D125" s="109"/>
      <c r="E125" s="34"/>
      <c r="F125" s="32"/>
      <c r="I125" s="114"/>
      <c r="J125" s="114"/>
    </row>
    <row r="126" spans="1:10" x14ac:dyDescent="0.25">
      <c r="A126" s="2">
        <v>62</v>
      </c>
      <c r="B126" s="42"/>
      <c r="C126" s="34"/>
      <c r="D126" s="109"/>
      <c r="E126" s="34"/>
      <c r="F126" s="32"/>
      <c r="I126" s="124"/>
      <c r="J126" s="114"/>
    </row>
    <row r="127" spans="1:10" x14ac:dyDescent="0.25">
      <c r="C127" s="34"/>
      <c r="D127" s="109"/>
      <c r="E127" s="107" t="s">
        <v>63</v>
      </c>
      <c r="F127" s="110"/>
      <c r="I127" s="114"/>
      <c r="J127" s="114"/>
    </row>
    <row r="128" spans="1:10" x14ac:dyDescent="0.25">
      <c r="A128" s="2">
        <v>63</v>
      </c>
      <c r="B128" s="42"/>
      <c r="C128" s="34"/>
      <c r="D128" s="109"/>
      <c r="E128" s="34"/>
      <c r="I128" s="114"/>
      <c r="J128" s="114"/>
    </row>
    <row r="129" spans="1:5" x14ac:dyDescent="0.25">
      <c r="C129" s="34"/>
      <c r="D129" s="109"/>
      <c r="E129" s="34"/>
    </row>
    <row r="130" spans="1:5" x14ac:dyDescent="0.25">
      <c r="A130" s="2">
        <v>64</v>
      </c>
      <c r="B130" s="42"/>
      <c r="C130" s="34"/>
      <c r="D130" s="109"/>
      <c r="E130" s="34"/>
    </row>
  </sheetData>
  <mergeCells count="2">
    <mergeCell ref="A1:E1"/>
    <mergeCell ref="A2:E2"/>
  </mergeCells>
  <printOptions horizontalCentered="1"/>
  <pageMargins left="0.39370078740157483" right="0.39370078740157483" top="0.39370078740157483" bottom="0.78740157480314965" header="0.51181102362204722" footer="0.51181102362204722"/>
  <pageSetup paperSize="9" scale="62" fitToHeight="0" orientation="portrait" horizontalDpi="300" verticalDpi="300" r:id="rId1"/>
  <headerFooter alignWithMargins="0"/>
  <rowBreaks count="1" manualBreakCount="1">
    <brk id="6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D36"/>
  <sheetViews>
    <sheetView topLeftCell="A10" workbookViewId="0">
      <selection activeCell="E30" sqref="E30"/>
    </sheetView>
  </sheetViews>
  <sheetFormatPr defaultRowHeight="13.2" x14ac:dyDescent="0.25"/>
  <cols>
    <col min="1" max="13" width="19.77734375" customWidth="1"/>
  </cols>
  <sheetData>
    <row r="2" spans="2:4" ht="17.399999999999999" x14ac:dyDescent="0.3">
      <c r="C2" s="131" t="s">
        <v>158</v>
      </c>
    </row>
    <row r="5" spans="2:4" x14ac:dyDescent="0.25">
      <c r="B5" s="128" t="s">
        <v>43</v>
      </c>
    </row>
    <row r="6" spans="2:4" x14ac:dyDescent="0.25">
      <c r="C6" s="129"/>
    </row>
    <row r="7" spans="2:4" x14ac:dyDescent="0.25">
      <c r="C7" s="130" t="s">
        <v>43</v>
      </c>
    </row>
    <row r="8" spans="2:4" x14ac:dyDescent="0.25">
      <c r="C8" s="129" t="s">
        <v>111</v>
      </c>
      <c r="D8" s="129"/>
    </row>
    <row r="9" spans="2:4" x14ac:dyDescent="0.25">
      <c r="C9" s="129"/>
      <c r="D9" s="129"/>
    </row>
    <row r="10" spans="2:4" x14ac:dyDescent="0.25">
      <c r="B10" s="128" t="s">
        <v>53</v>
      </c>
      <c r="C10" s="129"/>
      <c r="D10" s="129"/>
    </row>
    <row r="11" spans="2:4" ht="17.399999999999999" x14ac:dyDescent="0.3">
      <c r="D11" s="130" t="s">
        <v>159</v>
      </c>
    </row>
    <row r="12" spans="2:4" x14ac:dyDescent="0.25">
      <c r="D12" s="129" t="s">
        <v>138</v>
      </c>
    </row>
    <row r="13" spans="2:4" x14ac:dyDescent="0.25">
      <c r="B13" s="128" t="s">
        <v>75</v>
      </c>
      <c r="D13" s="129"/>
    </row>
    <row r="14" spans="2:4" x14ac:dyDescent="0.25">
      <c r="C14" s="129"/>
      <c r="D14" s="129"/>
    </row>
    <row r="15" spans="2:4" ht="17.399999999999999" x14ac:dyDescent="0.3">
      <c r="C15" s="130" t="s">
        <v>160</v>
      </c>
      <c r="D15" s="129"/>
    </row>
    <row r="16" spans="2:4" x14ac:dyDescent="0.25">
      <c r="C16" s="129" t="s">
        <v>111</v>
      </c>
    </row>
    <row r="17" spans="2:3" x14ac:dyDescent="0.25">
      <c r="C17" s="129"/>
    </row>
    <row r="18" spans="2:3" x14ac:dyDescent="0.25">
      <c r="B18" s="128" t="s">
        <v>37</v>
      </c>
      <c r="C18" s="129"/>
    </row>
    <row r="22" spans="2:3" x14ac:dyDescent="0.25">
      <c r="B22" s="128" t="s">
        <v>53</v>
      </c>
    </row>
    <row r="23" spans="2:3" x14ac:dyDescent="0.25">
      <c r="C23" s="129"/>
    </row>
    <row r="24" spans="2:3" ht="17.399999999999999" x14ac:dyDescent="0.3">
      <c r="C24" s="128" t="s">
        <v>162</v>
      </c>
    </row>
    <row r="25" spans="2:3" x14ac:dyDescent="0.25">
      <c r="C25" s="129" t="s">
        <v>138</v>
      </c>
    </row>
    <row r="26" spans="2:3" x14ac:dyDescent="0.25">
      <c r="C26" s="129"/>
    </row>
    <row r="27" spans="2:3" ht="17.399999999999999" x14ac:dyDescent="0.3">
      <c r="B27" s="128" t="s">
        <v>161</v>
      </c>
      <c r="C27" s="129"/>
    </row>
    <row r="31" spans="2:3" x14ac:dyDescent="0.25">
      <c r="B31" s="128" t="s">
        <v>39</v>
      </c>
    </row>
    <row r="32" spans="2:3" x14ac:dyDescent="0.25">
      <c r="C32" s="129"/>
    </row>
    <row r="33" spans="2:3" x14ac:dyDescent="0.25">
      <c r="C33" s="128" t="s">
        <v>39</v>
      </c>
    </row>
    <row r="34" spans="2:3" x14ac:dyDescent="0.25">
      <c r="C34" s="129" t="s">
        <v>111</v>
      </c>
    </row>
    <row r="35" spans="2:3" x14ac:dyDescent="0.25">
      <c r="C35" s="129"/>
    </row>
    <row r="36" spans="2:3" x14ac:dyDescent="0.25">
      <c r="B36" s="128" t="s">
        <v>163</v>
      </c>
      <c r="C36" s="12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seznam</vt:lpstr>
      <vt:lpstr>skupiny</vt:lpstr>
      <vt:lpstr>finále</vt:lpstr>
      <vt:lpstr>útěcha</vt:lpstr>
      <vt:lpstr>Finále o 5. - 8. místo</vt:lpstr>
      <vt:lpstr>seznam!Názvy_tisku</vt:lpstr>
      <vt:lpstr>finále!Oblast_tisku</vt:lpstr>
      <vt:lpstr>skupiny!Oblast_tisku</vt:lpstr>
      <vt:lpstr>útěcha!Oblast_tisku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Poledne</dc:creator>
  <cp:lastModifiedBy>misa</cp:lastModifiedBy>
  <cp:lastPrinted>2020-01-19T09:44:18Z</cp:lastPrinted>
  <dcterms:created xsi:type="dcterms:W3CDTF">2007-03-24T17:40:32Z</dcterms:created>
  <dcterms:modified xsi:type="dcterms:W3CDTF">2021-11-01T20:27:22Z</dcterms:modified>
</cp:coreProperties>
</file>