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8" yWindow="-108" windowWidth="23256" windowHeight="12576" tabRatio="956" activeTab="5"/>
  </bookViews>
  <sheets>
    <sheet name="seznam" sheetId="4" r:id="rId1"/>
    <sheet name="skupiny" sheetId="6" r:id="rId2"/>
    <sheet name="Finále &quot;A&quot; Nejml. ž.  - U 11" sheetId="32" r:id="rId3"/>
    <sheet name="Finále &quot;B&quot;" sheetId="30" r:id="rId4"/>
    <sheet name="o 9. - 12 . místo" sheetId="33" r:id="rId5"/>
    <sheet name="o 17. - 20. místo" sheetId="34" r:id="rId6"/>
  </sheets>
  <definedNames>
    <definedName name="Excel_BuiltIn_Print_Area_1">#REF!</definedName>
    <definedName name="_xlnm.Print_Titles" localSheetId="0">seznam!$1:$1</definedName>
    <definedName name="_xlnm.Print_Area" localSheetId="2">'Finále "A" Nejml. ž.  - U 11'!$A$1:$J$132</definedName>
    <definedName name="_xlnm.Print_Area" localSheetId="3">'Finále "B"'!$A$1:$J$132</definedName>
    <definedName name="_xlnm.Print_Area" localSheetId="1">skupiny!$A$1:$L$133</definedName>
  </definedNames>
  <calcPr calcId="144525"/>
</workbook>
</file>

<file path=xl/calcChain.xml><?xml version="1.0" encoding="utf-8"?>
<calcChain xmlns="http://schemas.openxmlformats.org/spreadsheetml/2006/main">
  <c r="AM128" i="6" l="1"/>
  <c r="AL128" i="6"/>
  <c r="AK128" i="6"/>
  <c r="AJ128" i="6"/>
  <c r="Z128" i="6" s="1"/>
  <c r="AI128" i="6"/>
  <c r="AA128" i="6"/>
  <c r="AG128" i="6" s="1"/>
  <c r="R128" i="6"/>
  <c r="T128" i="6" s="1"/>
  <c r="O128" i="6"/>
  <c r="Q128" i="6" s="1"/>
  <c r="N128" i="6"/>
  <c r="AM127" i="6"/>
  <c r="AL127" i="6"/>
  <c r="AK127" i="6"/>
  <c r="AJ127" i="6"/>
  <c r="AI127" i="6"/>
  <c r="AA127" i="6" s="1"/>
  <c r="R127" i="6"/>
  <c r="T127" i="6" s="1"/>
  <c r="O127" i="6"/>
  <c r="Q127" i="6" s="1"/>
  <c r="N127" i="6"/>
  <c r="B127" i="6"/>
  <c r="AM126" i="6"/>
  <c r="AL126" i="6"/>
  <c r="AK126" i="6"/>
  <c r="AJ126" i="6"/>
  <c r="AI126" i="6"/>
  <c r="R126" i="6"/>
  <c r="T126" i="6" s="1"/>
  <c r="O126" i="6"/>
  <c r="Q126" i="6" s="1"/>
  <c r="N126" i="6"/>
  <c r="B126" i="6"/>
  <c r="AM125" i="6"/>
  <c r="AL125" i="6"/>
  <c r="AK125" i="6"/>
  <c r="AJ125" i="6"/>
  <c r="AI125" i="6"/>
  <c r="R125" i="6"/>
  <c r="T125" i="6" s="1"/>
  <c r="O125" i="6"/>
  <c r="Q125" i="6" s="1"/>
  <c r="N125" i="6"/>
  <c r="B125" i="6"/>
  <c r="AM124" i="6"/>
  <c r="AL124" i="6"/>
  <c r="AK124" i="6"/>
  <c r="AJ124" i="6"/>
  <c r="AI124" i="6"/>
  <c r="R124" i="6"/>
  <c r="T124" i="6" s="1"/>
  <c r="O124" i="6"/>
  <c r="Q124" i="6" s="1"/>
  <c r="N124" i="6"/>
  <c r="B124" i="6"/>
  <c r="AM123" i="6"/>
  <c r="AL123" i="6"/>
  <c r="AK123" i="6"/>
  <c r="AJ123" i="6"/>
  <c r="AI123" i="6"/>
  <c r="R123" i="6"/>
  <c r="T123" i="6" s="1"/>
  <c r="O123" i="6"/>
  <c r="Q123" i="6" s="1"/>
  <c r="N123" i="6"/>
  <c r="N122" i="6"/>
  <c r="AM120" i="6"/>
  <c r="AL120" i="6"/>
  <c r="AK120" i="6"/>
  <c r="AJ120" i="6"/>
  <c r="AI120" i="6"/>
  <c r="R120" i="6"/>
  <c r="T120" i="6" s="1"/>
  <c r="O120" i="6"/>
  <c r="Q120" i="6" s="1"/>
  <c r="N120" i="6"/>
  <c r="AO119" i="6"/>
  <c r="AM119" i="6"/>
  <c r="AL119" i="6"/>
  <c r="AK119" i="6"/>
  <c r="AJ119" i="6"/>
  <c r="AI119" i="6"/>
  <c r="R119" i="6"/>
  <c r="S119" i="6" s="1"/>
  <c r="O119" i="6"/>
  <c r="Q119" i="6" s="1"/>
  <c r="N119" i="6"/>
  <c r="B119" i="6"/>
  <c r="AM118" i="6"/>
  <c r="AL118" i="6"/>
  <c r="AK118" i="6"/>
  <c r="AJ118" i="6"/>
  <c r="AI118" i="6"/>
  <c r="R118" i="6"/>
  <c r="T118" i="6" s="1"/>
  <c r="O118" i="6"/>
  <c r="Q118" i="6" s="1"/>
  <c r="N118" i="6"/>
  <c r="B118" i="6"/>
  <c r="AO117" i="6"/>
  <c r="AM117" i="6"/>
  <c r="AL117" i="6"/>
  <c r="AK117" i="6"/>
  <c r="AJ117" i="6"/>
  <c r="AI117" i="6"/>
  <c r="R117" i="6"/>
  <c r="T117" i="6" s="1"/>
  <c r="O117" i="6"/>
  <c r="Q117" i="6" s="1"/>
  <c r="N117" i="6"/>
  <c r="B117" i="6"/>
  <c r="AM116" i="6"/>
  <c r="AL116" i="6"/>
  <c r="AK116" i="6"/>
  <c r="AJ116" i="6"/>
  <c r="AI116" i="6"/>
  <c r="R116" i="6"/>
  <c r="T116" i="6" s="1"/>
  <c r="O116" i="6"/>
  <c r="P116" i="6" s="1"/>
  <c r="N116" i="6"/>
  <c r="B116" i="6"/>
  <c r="AO115" i="6"/>
  <c r="AM115" i="6"/>
  <c r="AL115" i="6"/>
  <c r="AK115" i="6"/>
  <c r="AJ115" i="6"/>
  <c r="AI115" i="6"/>
  <c r="R115" i="6"/>
  <c r="T115" i="6" s="1"/>
  <c r="O115" i="6"/>
  <c r="Q115" i="6" s="1"/>
  <c r="N115" i="6"/>
  <c r="N114" i="6"/>
  <c r="AM112" i="6"/>
  <c r="AL112" i="6"/>
  <c r="AK112" i="6"/>
  <c r="AJ112" i="6"/>
  <c r="AI112" i="6"/>
  <c r="R112" i="6"/>
  <c r="T112" i="6" s="1"/>
  <c r="O112" i="6"/>
  <c r="Q112" i="6" s="1"/>
  <c r="N112" i="6"/>
  <c r="AO111" i="6"/>
  <c r="AM111" i="6"/>
  <c r="AL111" i="6"/>
  <c r="AK111" i="6"/>
  <c r="AJ111" i="6"/>
  <c r="AI111" i="6"/>
  <c r="R111" i="6"/>
  <c r="S111" i="6" s="1"/>
  <c r="O111" i="6"/>
  <c r="Q111" i="6" s="1"/>
  <c r="N111" i="6"/>
  <c r="B111" i="6"/>
  <c r="AM110" i="6"/>
  <c r="AL110" i="6"/>
  <c r="AK110" i="6"/>
  <c r="AJ110" i="6"/>
  <c r="AI110" i="6"/>
  <c r="R110" i="6"/>
  <c r="T110" i="6" s="1"/>
  <c r="O110" i="6"/>
  <c r="P110" i="6" s="1"/>
  <c r="N110" i="6"/>
  <c r="B110" i="6"/>
  <c r="AO109" i="6"/>
  <c r="AM109" i="6"/>
  <c r="AL109" i="6"/>
  <c r="AK109" i="6"/>
  <c r="AJ109" i="6"/>
  <c r="AI109" i="6"/>
  <c r="R109" i="6"/>
  <c r="S109" i="6" s="1"/>
  <c r="O109" i="6"/>
  <c r="Q109" i="6" s="1"/>
  <c r="N109" i="6"/>
  <c r="B109" i="6"/>
  <c r="AM108" i="6"/>
  <c r="AL108" i="6"/>
  <c r="AK108" i="6"/>
  <c r="AJ108" i="6"/>
  <c r="AI108" i="6"/>
  <c r="R108" i="6"/>
  <c r="T108" i="6" s="1"/>
  <c r="O108" i="6"/>
  <c r="Q108" i="6" s="1"/>
  <c r="N108" i="6"/>
  <c r="B108" i="6"/>
  <c r="AO107" i="6"/>
  <c r="AM107" i="6"/>
  <c r="AL107" i="6"/>
  <c r="AK107" i="6"/>
  <c r="AJ107" i="6"/>
  <c r="AI107" i="6"/>
  <c r="R107" i="6"/>
  <c r="T107" i="6" s="1"/>
  <c r="O107" i="6"/>
  <c r="Q107" i="6" s="1"/>
  <c r="N107" i="6"/>
  <c r="N106" i="6"/>
  <c r="AM104" i="6"/>
  <c r="AL104" i="6"/>
  <c r="AK104" i="6"/>
  <c r="AJ104" i="6"/>
  <c r="AI104" i="6"/>
  <c r="R104" i="6"/>
  <c r="T104" i="6" s="1"/>
  <c r="O104" i="6"/>
  <c r="Q104" i="6" s="1"/>
  <c r="N104" i="6"/>
  <c r="AO103" i="6"/>
  <c r="AM103" i="6"/>
  <c r="AL103" i="6"/>
  <c r="AK103" i="6"/>
  <c r="AJ103" i="6"/>
  <c r="AI103" i="6"/>
  <c r="R103" i="6"/>
  <c r="S103" i="6" s="1"/>
  <c r="O103" i="6"/>
  <c r="Q103" i="6" s="1"/>
  <c r="N103" i="6"/>
  <c r="B103" i="6"/>
  <c r="AM102" i="6"/>
  <c r="AL102" i="6"/>
  <c r="AK102" i="6"/>
  <c r="AJ102" i="6"/>
  <c r="AI102" i="6"/>
  <c r="R102" i="6"/>
  <c r="T102" i="6" s="1"/>
  <c r="O102" i="6"/>
  <c r="Q102" i="6" s="1"/>
  <c r="N102" i="6"/>
  <c r="B102" i="6"/>
  <c r="AO101" i="6"/>
  <c r="AM101" i="6"/>
  <c r="AL101" i="6"/>
  <c r="AK101" i="6"/>
  <c r="AJ101" i="6"/>
  <c r="AI101" i="6"/>
  <c r="R101" i="6"/>
  <c r="S101" i="6" s="1"/>
  <c r="O101" i="6"/>
  <c r="Q101" i="6" s="1"/>
  <c r="N101" i="6"/>
  <c r="B101" i="6"/>
  <c r="AM100" i="6"/>
  <c r="AL100" i="6"/>
  <c r="AK100" i="6"/>
  <c r="AJ100" i="6"/>
  <c r="AI100" i="6"/>
  <c r="R100" i="6"/>
  <c r="T100" i="6" s="1"/>
  <c r="O100" i="6"/>
  <c r="Q100" i="6" s="1"/>
  <c r="N100" i="6"/>
  <c r="B100" i="6"/>
  <c r="AO99" i="6"/>
  <c r="AM99" i="6"/>
  <c r="AL99" i="6"/>
  <c r="AK99" i="6"/>
  <c r="AJ99" i="6"/>
  <c r="AI99" i="6"/>
  <c r="R99" i="6"/>
  <c r="T99" i="6" s="1"/>
  <c r="O99" i="6"/>
  <c r="Q99" i="6" s="1"/>
  <c r="N99" i="6"/>
  <c r="N98" i="6"/>
  <c r="AM96" i="6"/>
  <c r="AL96" i="6"/>
  <c r="AK96" i="6"/>
  <c r="AJ96" i="6"/>
  <c r="AI96" i="6"/>
  <c r="R96" i="6"/>
  <c r="T96" i="6" s="1"/>
  <c r="O96" i="6"/>
  <c r="Q96" i="6" s="1"/>
  <c r="N96" i="6"/>
  <c r="AO95" i="6"/>
  <c r="AM95" i="6"/>
  <c r="AL95" i="6"/>
  <c r="AK95" i="6"/>
  <c r="AJ95" i="6"/>
  <c r="AI95" i="6"/>
  <c r="R95" i="6"/>
  <c r="S95" i="6" s="1"/>
  <c r="O95" i="6"/>
  <c r="Q95" i="6" s="1"/>
  <c r="N95" i="6"/>
  <c r="B95" i="6"/>
  <c r="AM94" i="6"/>
  <c r="AL94" i="6"/>
  <c r="AK94" i="6"/>
  <c r="AJ94" i="6"/>
  <c r="AI94" i="6"/>
  <c r="R94" i="6"/>
  <c r="T94" i="6" s="1"/>
  <c r="O94" i="6"/>
  <c r="Q94" i="6" s="1"/>
  <c r="N94" i="6"/>
  <c r="B94" i="6"/>
  <c r="AO93" i="6"/>
  <c r="AM93" i="6"/>
  <c r="AL93" i="6"/>
  <c r="AK93" i="6"/>
  <c r="AJ93" i="6"/>
  <c r="AI93" i="6"/>
  <c r="R93" i="6"/>
  <c r="S93" i="6" s="1"/>
  <c r="O93" i="6"/>
  <c r="Q93" i="6" s="1"/>
  <c r="N93" i="6"/>
  <c r="B93" i="6"/>
  <c r="AM92" i="6"/>
  <c r="AL92" i="6"/>
  <c r="AK92" i="6"/>
  <c r="AJ92" i="6"/>
  <c r="AI92" i="6"/>
  <c r="R92" i="6"/>
  <c r="T92" i="6" s="1"/>
  <c r="O92" i="6"/>
  <c r="P92" i="6" s="1"/>
  <c r="N92" i="6"/>
  <c r="B92" i="6"/>
  <c r="AO91" i="6"/>
  <c r="AM91" i="6"/>
  <c r="AL91" i="6"/>
  <c r="AK91" i="6"/>
  <c r="AJ91" i="6"/>
  <c r="AI91" i="6"/>
  <c r="R91" i="6"/>
  <c r="T91" i="6" s="1"/>
  <c r="O91" i="6"/>
  <c r="Q91" i="6" s="1"/>
  <c r="N91" i="6"/>
  <c r="N90" i="6"/>
  <c r="AM88" i="6"/>
  <c r="AL88" i="6"/>
  <c r="AK88" i="6"/>
  <c r="AJ88" i="6"/>
  <c r="AI88" i="6"/>
  <c r="R88" i="6"/>
  <c r="T88" i="6" s="1"/>
  <c r="O88" i="6"/>
  <c r="P88" i="6" s="1"/>
  <c r="N88" i="6"/>
  <c r="AO87" i="6"/>
  <c r="AM87" i="6"/>
  <c r="AL87" i="6"/>
  <c r="AK87" i="6"/>
  <c r="AJ87" i="6"/>
  <c r="AI87" i="6"/>
  <c r="R87" i="6"/>
  <c r="S87" i="6" s="1"/>
  <c r="O87" i="6"/>
  <c r="Q87" i="6" s="1"/>
  <c r="N87" i="6"/>
  <c r="B87" i="6"/>
  <c r="AM86" i="6"/>
  <c r="AL86" i="6"/>
  <c r="AK86" i="6"/>
  <c r="AJ86" i="6"/>
  <c r="AI86" i="6"/>
  <c r="R86" i="6"/>
  <c r="S86" i="6" s="1"/>
  <c r="O86" i="6"/>
  <c r="Q86" i="6" s="1"/>
  <c r="N86" i="6"/>
  <c r="B86" i="6"/>
  <c r="AO85" i="6"/>
  <c r="AM85" i="6"/>
  <c r="AL85" i="6"/>
  <c r="AK85" i="6"/>
  <c r="AJ85" i="6"/>
  <c r="AI85" i="6"/>
  <c r="R85" i="6"/>
  <c r="S85" i="6" s="1"/>
  <c r="O85" i="6"/>
  <c r="Q85" i="6" s="1"/>
  <c r="N85" i="6"/>
  <c r="B85" i="6"/>
  <c r="AM84" i="6"/>
  <c r="AL84" i="6"/>
  <c r="AK84" i="6"/>
  <c r="AJ84" i="6"/>
  <c r="AI84" i="6"/>
  <c r="R84" i="6"/>
  <c r="T84" i="6" s="1"/>
  <c r="O84" i="6"/>
  <c r="P84" i="6" s="1"/>
  <c r="N84" i="6"/>
  <c r="B84" i="6"/>
  <c r="AO83" i="6"/>
  <c r="AM83" i="6"/>
  <c r="AL83" i="6"/>
  <c r="AK83" i="6"/>
  <c r="AJ83" i="6"/>
  <c r="AI83" i="6"/>
  <c r="R83" i="6"/>
  <c r="T83" i="6" s="1"/>
  <c r="O83" i="6"/>
  <c r="P83" i="6" s="1"/>
  <c r="N83" i="6"/>
  <c r="N82" i="6"/>
  <c r="AM81" i="6"/>
  <c r="AL81" i="6"/>
  <c r="AK81" i="6"/>
  <c r="AJ81" i="6"/>
  <c r="AI81" i="6"/>
  <c r="R81" i="6"/>
  <c r="T81" i="6" s="1"/>
  <c r="O81" i="6"/>
  <c r="P81" i="6" s="1"/>
  <c r="N81" i="6"/>
  <c r="AO80" i="6"/>
  <c r="AM80" i="6"/>
  <c r="AL80" i="6"/>
  <c r="AK80" i="6"/>
  <c r="AJ80" i="6"/>
  <c r="AI80" i="6"/>
  <c r="R80" i="6"/>
  <c r="S80" i="6" s="1"/>
  <c r="O80" i="6"/>
  <c r="Q80" i="6" s="1"/>
  <c r="N80" i="6"/>
  <c r="B80" i="6"/>
  <c r="AM79" i="6"/>
  <c r="AL79" i="6"/>
  <c r="AK79" i="6"/>
  <c r="AJ79" i="6"/>
  <c r="AI79" i="6"/>
  <c r="T79" i="6"/>
  <c r="R79" i="6"/>
  <c r="S79" i="6" s="1"/>
  <c r="O79" i="6"/>
  <c r="P79" i="6" s="1"/>
  <c r="N79" i="6"/>
  <c r="B79" i="6"/>
  <c r="AO78" i="6"/>
  <c r="AM78" i="6"/>
  <c r="AL78" i="6"/>
  <c r="AK78" i="6"/>
  <c r="AJ78" i="6"/>
  <c r="AI78" i="6"/>
  <c r="R78" i="6"/>
  <c r="S78" i="6" s="1"/>
  <c r="O78" i="6"/>
  <c r="Q78" i="6" s="1"/>
  <c r="N78" i="6"/>
  <c r="B78" i="6"/>
  <c r="AM77" i="6"/>
  <c r="AL77" i="6"/>
  <c r="AK77" i="6"/>
  <c r="AJ77" i="6"/>
  <c r="AI77" i="6"/>
  <c r="R77" i="6"/>
  <c r="S77" i="6" s="1"/>
  <c r="O77" i="6"/>
  <c r="Q77" i="6" s="1"/>
  <c r="N77" i="6"/>
  <c r="B77" i="6"/>
  <c r="AO76" i="6"/>
  <c r="AM76" i="6"/>
  <c r="AL76" i="6"/>
  <c r="AK76" i="6"/>
  <c r="AJ76" i="6"/>
  <c r="AI76" i="6"/>
  <c r="R76" i="6"/>
  <c r="T76" i="6" s="1"/>
  <c r="O76" i="6"/>
  <c r="Q76" i="6" s="1"/>
  <c r="N76" i="6"/>
  <c r="N75" i="6"/>
  <c r="AM74" i="6"/>
  <c r="AL74" i="6"/>
  <c r="AK74" i="6"/>
  <c r="AJ74" i="6"/>
  <c r="AI74" i="6"/>
  <c r="R74" i="6"/>
  <c r="T74" i="6" s="1"/>
  <c r="O74" i="6"/>
  <c r="Q74" i="6" s="1"/>
  <c r="N74" i="6"/>
  <c r="AO73" i="6"/>
  <c r="AM73" i="6"/>
  <c r="AL73" i="6"/>
  <c r="AK73" i="6"/>
  <c r="AJ73" i="6"/>
  <c r="AI73" i="6"/>
  <c r="R73" i="6"/>
  <c r="S73" i="6" s="1"/>
  <c r="O73" i="6"/>
  <c r="Q73" i="6" s="1"/>
  <c r="N73" i="6"/>
  <c r="B73" i="6"/>
  <c r="AM72" i="6"/>
  <c r="AL72" i="6"/>
  <c r="AK72" i="6"/>
  <c r="AJ72" i="6"/>
  <c r="AI72" i="6"/>
  <c r="R72" i="6"/>
  <c r="T72" i="6" s="1"/>
  <c r="O72" i="6"/>
  <c r="P72" i="6" s="1"/>
  <c r="N72" i="6"/>
  <c r="B72" i="6"/>
  <c r="AO71" i="6"/>
  <c r="AM71" i="6"/>
  <c r="AL71" i="6"/>
  <c r="AK71" i="6"/>
  <c r="AJ71" i="6"/>
  <c r="AI71" i="6"/>
  <c r="R71" i="6"/>
  <c r="S71" i="6" s="1"/>
  <c r="O71" i="6"/>
  <c r="Q71" i="6" s="1"/>
  <c r="N71" i="6"/>
  <c r="B71" i="6"/>
  <c r="AM70" i="6"/>
  <c r="AL70" i="6"/>
  <c r="AK70" i="6"/>
  <c r="AJ70" i="6"/>
  <c r="AI70" i="6"/>
  <c r="R70" i="6"/>
  <c r="T70" i="6" s="1"/>
  <c r="O70" i="6"/>
  <c r="Q70" i="6" s="1"/>
  <c r="N70" i="6"/>
  <c r="B70" i="6"/>
  <c r="AO69" i="6"/>
  <c r="AM69" i="6"/>
  <c r="AL69" i="6"/>
  <c r="AK69" i="6"/>
  <c r="AJ69" i="6"/>
  <c r="AI69" i="6"/>
  <c r="R69" i="6"/>
  <c r="T69" i="6" s="1"/>
  <c r="O69" i="6"/>
  <c r="Q69" i="6" s="1"/>
  <c r="N69" i="6"/>
  <c r="N68" i="6"/>
  <c r="AM66" i="6"/>
  <c r="AL66" i="6"/>
  <c r="AK66" i="6"/>
  <c r="AJ66" i="6"/>
  <c r="AI66" i="6"/>
  <c r="R66" i="6"/>
  <c r="T66" i="6" s="1"/>
  <c r="O66" i="6"/>
  <c r="Q66" i="6" s="1"/>
  <c r="N66" i="6"/>
  <c r="AO65" i="6"/>
  <c r="AM65" i="6"/>
  <c r="AL65" i="6"/>
  <c r="AK65" i="6"/>
  <c r="AJ65" i="6"/>
  <c r="AI65" i="6"/>
  <c r="R65" i="6"/>
  <c r="S65" i="6" s="1"/>
  <c r="O65" i="6"/>
  <c r="Q65" i="6" s="1"/>
  <c r="N65" i="6"/>
  <c r="B65" i="6"/>
  <c r="AM64" i="6"/>
  <c r="AL64" i="6"/>
  <c r="AK64" i="6"/>
  <c r="AJ64" i="6"/>
  <c r="AI64" i="6"/>
  <c r="R64" i="6"/>
  <c r="S64" i="6" s="1"/>
  <c r="O64" i="6"/>
  <c r="P64" i="6" s="1"/>
  <c r="N64" i="6"/>
  <c r="B64" i="6"/>
  <c r="AO63" i="6"/>
  <c r="AM63" i="6"/>
  <c r="AL63" i="6"/>
  <c r="AK63" i="6"/>
  <c r="AJ63" i="6"/>
  <c r="AI63" i="6"/>
  <c r="R63" i="6"/>
  <c r="S63" i="6" s="1"/>
  <c r="O63" i="6"/>
  <c r="Q63" i="6" s="1"/>
  <c r="N63" i="6"/>
  <c r="B63" i="6"/>
  <c r="AM62" i="6"/>
  <c r="AL62" i="6"/>
  <c r="AK62" i="6"/>
  <c r="AJ62" i="6"/>
  <c r="AI62" i="6"/>
  <c r="R62" i="6"/>
  <c r="S62" i="6" s="1"/>
  <c r="O62" i="6"/>
  <c r="P62" i="6" s="1"/>
  <c r="N62" i="6"/>
  <c r="B62" i="6"/>
  <c r="AO61" i="6"/>
  <c r="AM61" i="6"/>
  <c r="AL61" i="6"/>
  <c r="AK61" i="6"/>
  <c r="AJ61" i="6"/>
  <c r="AI61" i="6"/>
  <c r="R61" i="6"/>
  <c r="T61" i="6" s="1"/>
  <c r="O61" i="6"/>
  <c r="P61" i="6" s="1"/>
  <c r="N61" i="6"/>
  <c r="N60" i="6"/>
  <c r="P70" i="6" l="1"/>
  <c r="Z73" i="6"/>
  <c r="P76" i="6"/>
  <c r="AA118" i="6"/>
  <c r="P103" i="6"/>
  <c r="AA95" i="6"/>
  <c r="F93" i="6" s="1"/>
  <c r="Z81" i="6"/>
  <c r="Q72" i="6"/>
  <c r="P124" i="6"/>
  <c r="P94" i="6"/>
  <c r="P86" i="6"/>
  <c r="K86" i="6" s="1"/>
  <c r="T86" i="6"/>
  <c r="S107" i="6"/>
  <c r="AA110" i="6"/>
  <c r="AD110" i="6" s="1"/>
  <c r="AE110" i="6" s="1"/>
  <c r="AA83" i="6"/>
  <c r="K79" i="6"/>
  <c r="AA87" i="6"/>
  <c r="P108" i="6"/>
  <c r="Z111" i="6"/>
  <c r="Z61" i="6"/>
  <c r="S69" i="6"/>
  <c r="AA72" i="6"/>
  <c r="Q79" i="6"/>
  <c r="S84" i="6"/>
  <c r="K84" i="6" s="1"/>
  <c r="Z118" i="6"/>
  <c r="AG118" i="6" s="1"/>
  <c r="Z88" i="6"/>
  <c r="AA91" i="6"/>
  <c r="AA102" i="6"/>
  <c r="AA108" i="6"/>
  <c r="Z119" i="6"/>
  <c r="AB119" i="6" s="1"/>
  <c r="AC119" i="6" s="1"/>
  <c r="AA116" i="6"/>
  <c r="P117" i="6"/>
  <c r="S92" i="6"/>
  <c r="K92" i="6" s="1"/>
  <c r="Z95" i="6"/>
  <c r="Z96" i="6"/>
  <c r="Q110" i="6"/>
  <c r="AA70" i="6"/>
  <c r="AA124" i="6"/>
  <c r="AD124" i="6" s="1"/>
  <c r="AA63" i="6"/>
  <c r="Z77" i="6"/>
  <c r="E78" i="6" s="1"/>
  <c r="AA65" i="6"/>
  <c r="AA74" i="6"/>
  <c r="T77" i="6"/>
  <c r="AA78" i="6"/>
  <c r="AA80" i="6"/>
  <c r="Q83" i="6"/>
  <c r="Q84" i="6"/>
  <c r="AA85" i="6"/>
  <c r="F86" i="6" s="1"/>
  <c r="AA88" i="6"/>
  <c r="AG88" i="6" s="1"/>
  <c r="Q92" i="6"/>
  <c r="AA100" i="6"/>
  <c r="AA112" i="6"/>
  <c r="AA115" i="6"/>
  <c r="Q116" i="6"/>
  <c r="AF118" i="6"/>
  <c r="AF128" i="6"/>
  <c r="Q62" i="6"/>
  <c r="AA62" i="6"/>
  <c r="Q64" i="6"/>
  <c r="Z76" i="6"/>
  <c r="Z84" i="6"/>
  <c r="AA86" i="6"/>
  <c r="C85" i="6" s="1"/>
  <c r="AA93" i="6"/>
  <c r="P101" i="6"/>
  <c r="K101" i="6" s="1"/>
  <c r="Z102" i="6"/>
  <c r="Z103" i="6"/>
  <c r="AA104" i="6"/>
  <c r="S115" i="6"/>
  <c r="P119" i="6"/>
  <c r="K119" i="6" s="1"/>
  <c r="S123" i="6"/>
  <c r="AA125" i="6"/>
  <c r="S127" i="6"/>
  <c r="Z127" i="6"/>
  <c r="AF127" i="6" s="1"/>
  <c r="Z124" i="6"/>
  <c r="Z123" i="6"/>
  <c r="Z125" i="6"/>
  <c r="AD125" i="6" s="1"/>
  <c r="AE125" i="6" s="1"/>
  <c r="L125" i="6" s="1"/>
  <c r="Z126" i="6"/>
  <c r="AA123" i="6"/>
  <c r="C127" i="6" s="1"/>
  <c r="AA126" i="6"/>
  <c r="D124" i="6" s="1"/>
  <c r="P123" i="6"/>
  <c r="S126" i="6"/>
  <c r="P127" i="6"/>
  <c r="AA117" i="6"/>
  <c r="Z116" i="6"/>
  <c r="AF116" i="6" s="1"/>
  <c r="AA119" i="6"/>
  <c r="Z115" i="6"/>
  <c r="AD115" i="6" s="1"/>
  <c r="AE115" i="6" s="1"/>
  <c r="Z117" i="6"/>
  <c r="AA120" i="6"/>
  <c r="S117" i="6"/>
  <c r="P118" i="6"/>
  <c r="T119" i="6"/>
  <c r="S120" i="6"/>
  <c r="AA109" i="6"/>
  <c r="AA107" i="6"/>
  <c r="AD107" i="6" s="1"/>
  <c r="AA111" i="6"/>
  <c r="AG111" i="6" s="1"/>
  <c r="Z107" i="6"/>
  <c r="Z110" i="6"/>
  <c r="Z108" i="6"/>
  <c r="Z109" i="6"/>
  <c r="AF109" i="6" s="1"/>
  <c r="P109" i="6"/>
  <c r="K109" i="6" s="1"/>
  <c r="P111" i="6"/>
  <c r="K111" i="6" s="1"/>
  <c r="T109" i="6"/>
  <c r="T111" i="6"/>
  <c r="S112" i="6"/>
  <c r="Z99" i="6"/>
  <c r="AA101" i="6"/>
  <c r="AA99" i="6"/>
  <c r="AD99" i="6" s="1"/>
  <c r="AE99" i="6" s="1"/>
  <c r="Z100" i="6"/>
  <c r="AB100" i="6" s="1"/>
  <c r="AC100" i="6" s="1"/>
  <c r="AA103" i="6"/>
  <c r="Z101" i="6"/>
  <c r="AF101" i="6" s="1"/>
  <c r="S99" i="6"/>
  <c r="P100" i="6"/>
  <c r="K103" i="6"/>
  <c r="T101" i="6"/>
  <c r="P102" i="6"/>
  <c r="T103" i="6"/>
  <c r="S104" i="6"/>
  <c r="Z91" i="6"/>
  <c r="C95" i="6" s="1"/>
  <c r="Z93" i="6"/>
  <c r="AA96" i="6"/>
  <c r="Z92" i="6"/>
  <c r="Z94" i="6"/>
  <c r="AD94" i="6" s="1"/>
  <c r="AE94" i="6" s="1"/>
  <c r="L94" i="6" s="1"/>
  <c r="AA92" i="6"/>
  <c r="E93" i="6" s="1"/>
  <c r="AA94" i="6"/>
  <c r="P91" i="6"/>
  <c r="S94" i="6"/>
  <c r="P96" i="6"/>
  <c r="AD88" i="6"/>
  <c r="AE88" i="6" s="1"/>
  <c r="L88" i="6" s="1"/>
  <c r="AF88" i="6"/>
  <c r="E84" i="6"/>
  <c r="C86" i="6"/>
  <c r="Z83" i="6"/>
  <c r="AA84" i="6"/>
  <c r="AG84" i="6" s="1"/>
  <c r="Z87" i="6"/>
  <c r="AF87" i="6" s="1"/>
  <c r="Z85" i="6"/>
  <c r="Z86" i="6"/>
  <c r="Q88" i="6"/>
  <c r="AA81" i="6"/>
  <c r="AG81" i="6" s="1"/>
  <c r="AA76" i="6"/>
  <c r="AG76" i="6" s="1"/>
  <c r="AA77" i="6"/>
  <c r="Z79" i="6"/>
  <c r="D77" i="6" s="1"/>
  <c r="AA79" i="6"/>
  <c r="Z78" i="6"/>
  <c r="Z80" i="6"/>
  <c r="AF80" i="6" s="1"/>
  <c r="P77" i="6"/>
  <c r="K77" i="6" s="1"/>
  <c r="Q81" i="6"/>
  <c r="Z69" i="6"/>
  <c r="AD69" i="6" s="1"/>
  <c r="AA71" i="6"/>
  <c r="Z72" i="6"/>
  <c r="AF72" i="6" s="1"/>
  <c r="AA73" i="6"/>
  <c r="AG73" i="6" s="1"/>
  <c r="AA69" i="6"/>
  <c r="Z70" i="6"/>
  <c r="AF70" i="6" s="1"/>
  <c r="Z71" i="6"/>
  <c r="P71" i="6"/>
  <c r="K71" i="6" s="1"/>
  <c r="P73" i="6"/>
  <c r="K73" i="6" s="1"/>
  <c r="T71" i="6"/>
  <c r="T73" i="6"/>
  <c r="S74" i="6"/>
  <c r="Z64" i="6"/>
  <c r="Z63" i="6"/>
  <c r="AA64" i="6"/>
  <c r="AA61" i="6"/>
  <c r="Z62" i="6"/>
  <c r="Z65" i="6"/>
  <c r="AF65" i="6" s="1"/>
  <c r="AA66" i="6"/>
  <c r="Q61" i="6"/>
  <c r="K64" i="6"/>
  <c r="T62" i="6"/>
  <c r="S66" i="6"/>
  <c r="K62" i="6"/>
  <c r="T64" i="6"/>
  <c r="AD128" i="6"/>
  <c r="AE128" i="6" s="1"/>
  <c r="L128" i="6" s="1"/>
  <c r="E124" i="6"/>
  <c r="AB128" i="6"/>
  <c r="AC128" i="6" s="1"/>
  <c r="C126" i="6"/>
  <c r="AB126" i="6"/>
  <c r="AC126" i="6" s="1"/>
  <c r="AB127" i="6"/>
  <c r="AC127" i="6" s="1"/>
  <c r="F125" i="6"/>
  <c r="AD127" i="6"/>
  <c r="AE127" i="6" s="1"/>
  <c r="L127" i="6"/>
  <c r="D127" i="6"/>
  <c r="S125" i="6"/>
  <c r="P126" i="6"/>
  <c r="S128" i="6"/>
  <c r="S124" i="6"/>
  <c r="P125" i="6"/>
  <c r="P128" i="6"/>
  <c r="L119" i="6"/>
  <c r="F116" i="6"/>
  <c r="F118" i="6"/>
  <c r="AD118" i="6"/>
  <c r="AE118" i="6" s="1"/>
  <c r="L118" i="6"/>
  <c r="D116" i="6"/>
  <c r="AB118" i="6"/>
  <c r="AC118" i="6" s="1"/>
  <c r="C117" i="6"/>
  <c r="P115" i="6"/>
  <c r="S116" i="6"/>
  <c r="K116" i="6" s="1"/>
  <c r="S118" i="6"/>
  <c r="P120" i="6"/>
  <c r="Z120" i="6"/>
  <c r="D110" i="6"/>
  <c r="AD108" i="6"/>
  <c r="AE108" i="6" s="1"/>
  <c r="L108" i="6" s="1"/>
  <c r="E109" i="6"/>
  <c r="AB108" i="6"/>
  <c r="AC108" i="6" s="1"/>
  <c r="D108" i="6"/>
  <c r="C109" i="6"/>
  <c r="P107" i="6"/>
  <c r="K107" i="6" s="1"/>
  <c r="S108" i="6"/>
  <c r="S110" i="6"/>
  <c r="K110" i="6" s="1"/>
  <c r="P112" i="6"/>
  <c r="Z112" i="6"/>
  <c r="AF112" i="6" s="1"/>
  <c r="AB99" i="6"/>
  <c r="AC99" i="6" s="1"/>
  <c r="AB102" i="6"/>
  <c r="AC102" i="6" s="1"/>
  <c r="P99" i="6"/>
  <c r="S100" i="6"/>
  <c r="S102" i="6"/>
  <c r="P104" i="6"/>
  <c r="Z104" i="6"/>
  <c r="AB95" i="6"/>
  <c r="AC95" i="6" s="1"/>
  <c r="AB93" i="6"/>
  <c r="AC93" i="6" s="1"/>
  <c r="L93" i="6"/>
  <c r="AB94" i="6"/>
  <c r="AC94" i="6" s="1"/>
  <c r="S91" i="6"/>
  <c r="P93" i="6"/>
  <c r="K93" i="6" s="1"/>
  <c r="T93" i="6"/>
  <c r="P95" i="6"/>
  <c r="K95" i="6" s="1"/>
  <c r="T95" i="6"/>
  <c r="S96" i="6"/>
  <c r="L85" i="6"/>
  <c r="S83" i="6"/>
  <c r="K83" i="6" s="1"/>
  <c r="P85" i="6"/>
  <c r="K85" i="6" s="1"/>
  <c r="T85" i="6"/>
  <c r="P87" i="6"/>
  <c r="K87" i="6" s="1"/>
  <c r="T87" i="6"/>
  <c r="S88" i="6"/>
  <c r="K88" i="6" s="1"/>
  <c r="AB88" i="6"/>
  <c r="AC88" i="6" s="1"/>
  <c r="AB80" i="6"/>
  <c r="AC80" i="6" s="1"/>
  <c r="F78" i="6"/>
  <c r="AD80" i="6"/>
  <c r="AE80" i="6" s="1"/>
  <c r="L80" i="6" s="1"/>
  <c r="D80" i="6"/>
  <c r="S76" i="6"/>
  <c r="K76" i="6" s="1"/>
  <c r="P78" i="6"/>
  <c r="K78" i="6" s="1"/>
  <c r="T78" i="6"/>
  <c r="P80" i="6"/>
  <c r="K80" i="6" s="1"/>
  <c r="T80" i="6"/>
  <c r="S81" i="6"/>
  <c r="K81" i="6" s="1"/>
  <c r="AD76" i="6"/>
  <c r="AE76" i="6" s="1"/>
  <c r="L76" i="6" s="1"/>
  <c r="E73" i="6"/>
  <c r="D72" i="6"/>
  <c r="AD70" i="6"/>
  <c r="AE70" i="6" s="1"/>
  <c r="L70" i="6" s="1"/>
  <c r="E71" i="6"/>
  <c r="AB70" i="6"/>
  <c r="AC70" i="6" s="1"/>
  <c r="F70" i="6"/>
  <c r="C73" i="6"/>
  <c r="P69" i="6"/>
  <c r="S70" i="6"/>
  <c r="K70" i="6" s="1"/>
  <c r="S72" i="6"/>
  <c r="K72" i="6" s="1"/>
  <c r="P74" i="6"/>
  <c r="Z74" i="6"/>
  <c r="AF74" i="6" s="1"/>
  <c r="AB65" i="6"/>
  <c r="AC65" i="6" s="1"/>
  <c r="AD65" i="6"/>
  <c r="AE65" i="6" s="1"/>
  <c r="L65" i="6" s="1"/>
  <c r="AB62" i="6"/>
  <c r="AC62" i="6" s="1"/>
  <c r="D62" i="6"/>
  <c r="AB64" i="6"/>
  <c r="AC64" i="6" s="1"/>
  <c r="S61" i="6"/>
  <c r="K61" i="6" s="1"/>
  <c r="P63" i="6"/>
  <c r="K63" i="6" s="1"/>
  <c r="T63" i="6"/>
  <c r="P65" i="6"/>
  <c r="K65" i="6" s="1"/>
  <c r="T65" i="6"/>
  <c r="P66" i="6"/>
  <c r="Z66" i="6"/>
  <c r="J1" i="32"/>
  <c r="J2" i="32"/>
  <c r="A2" i="32"/>
  <c r="A1" i="32"/>
  <c r="J2" i="30"/>
  <c r="A2" i="30"/>
  <c r="J1" i="30"/>
  <c r="A1" i="30"/>
  <c r="K124" i="6" l="1"/>
  <c r="K115" i="6"/>
  <c r="K69" i="6"/>
  <c r="K118" i="6"/>
  <c r="AQ118" i="6" s="1"/>
  <c r="K108" i="6"/>
  <c r="AQ108" i="6" s="1"/>
  <c r="K94" i="6"/>
  <c r="AQ94" i="6" s="1"/>
  <c r="AD85" i="6"/>
  <c r="AE85" i="6" s="1"/>
  <c r="AB110" i="6"/>
  <c r="AC110" i="6" s="1"/>
  <c r="D119" i="6"/>
  <c r="AB124" i="6"/>
  <c r="AC124" i="6" s="1"/>
  <c r="AB63" i="6"/>
  <c r="AC63" i="6" s="1"/>
  <c r="AD83" i="6"/>
  <c r="AE83" i="6" s="1"/>
  <c r="AB81" i="6"/>
  <c r="AC81" i="6" s="1"/>
  <c r="L110" i="6"/>
  <c r="AQ110" i="6" s="1"/>
  <c r="AD119" i="6"/>
  <c r="AE119" i="6" s="1"/>
  <c r="L123" i="6"/>
  <c r="D86" i="6"/>
  <c r="AD84" i="6"/>
  <c r="AE84" i="6" s="1"/>
  <c r="L84" i="6" s="1"/>
  <c r="AB77" i="6"/>
  <c r="AC77" i="6" s="1"/>
  <c r="AB115" i="6"/>
  <c r="AC115" i="6" s="1"/>
  <c r="F117" i="6"/>
  <c r="K127" i="6"/>
  <c r="E87" i="6"/>
  <c r="D95" i="6"/>
  <c r="C119" i="6"/>
  <c r="AF110" i="6"/>
  <c r="F102" i="6"/>
  <c r="F77" i="6"/>
  <c r="AB85" i="6"/>
  <c r="AC85" i="6" s="1"/>
  <c r="AD95" i="6"/>
  <c r="AE95" i="6" s="1"/>
  <c r="L95" i="6" s="1"/>
  <c r="AQ95" i="6" s="1"/>
  <c r="L115" i="6"/>
  <c r="AG95" i="6"/>
  <c r="F84" i="6"/>
  <c r="AB86" i="6"/>
  <c r="AC86" i="6" s="1"/>
  <c r="AD116" i="6"/>
  <c r="AE116" i="6" s="1"/>
  <c r="F72" i="6"/>
  <c r="AF83" i="6"/>
  <c r="AF115" i="6"/>
  <c r="F64" i="6"/>
  <c r="AD81" i="6"/>
  <c r="AE81" i="6" s="1"/>
  <c r="L81" i="6" s="1"/>
  <c r="AQ81" i="6" s="1"/>
  <c r="C93" i="6"/>
  <c r="D118" i="6"/>
  <c r="AG92" i="6"/>
  <c r="D92" i="6"/>
  <c r="F100" i="6"/>
  <c r="C103" i="6"/>
  <c r="AF63" i="6"/>
  <c r="AF86" i="6"/>
  <c r="L99" i="6"/>
  <c r="AB116" i="6"/>
  <c r="AC116" i="6" s="1"/>
  <c r="E101" i="6"/>
  <c r="E80" i="6"/>
  <c r="AF102" i="6"/>
  <c r="E117" i="6"/>
  <c r="K123" i="6"/>
  <c r="AB103" i="6"/>
  <c r="AC103" i="6" s="1"/>
  <c r="D64" i="6"/>
  <c r="AF95" i="6"/>
  <c r="AB96" i="6"/>
  <c r="AC96" i="6" s="1"/>
  <c r="AB111" i="6"/>
  <c r="AC111" i="6" s="1"/>
  <c r="AD109" i="6"/>
  <c r="AE109" i="6" s="1"/>
  <c r="L109" i="6" s="1"/>
  <c r="AQ109" i="6" s="1"/>
  <c r="L116" i="6"/>
  <c r="E63" i="6"/>
  <c r="L77" i="6"/>
  <c r="AB84" i="6"/>
  <c r="AC84" i="6" s="1"/>
  <c r="AF104" i="6"/>
  <c r="AD102" i="6"/>
  <c r="AE102" i="6" s="1"/>
  <c r="L102" i="6" s="1"/>
  <c r="AD100" i="6"/>
  <c r="AE100" i="6" s="1"/>
  <c r="L100" i="6" s="1"/>
  <c r="D111" i="6"/>
  <c r="C125" i="6"/>
  <c r="AF62" i="6"/>
  <c r="AG103" i="6"/>
  <c r="AG102" i="6"/>
  <c r="L62" i="6"/>
  <c r="AQ62" i="6" s="1"/>
  <c r="AD77" i="6"/>
  <c r="AE77" i="6" s="1"/>
  <c r="E85" i="6"/>
  <c r="D102" i="6"/>
  <c r="AB107" i="6"/>
  <c r="AC107" i="6" s="1"/>
  <c r="L111" i="6"/>
  <c r="L126" i="6"/>
  <c r="AG61" i="6"/>
  <c r="AF100" i="6"/>
  <c r="AD62" i="6"/>
  <c r="AE62" i="6" s="1"/>
  <c r="D79" i="6"/>
  <c r="AD96" i="6"/>
  <c r="AE96" i="6" s="1"/>
  <c r="L96" i="6" s="1"/>
  <c r="F92" i="6"/>
  <c r="D103" i="6"/>
  <c r="AD126" i="6"/>
  <c r="AE126" i="6" s="1"/>
  <c r="AG64" i="6"/>
  <c r="E127" i="6"/>
  <c r="AF77" i="6"/>
  <c r="AB91" i="6"/>
  <c r="AC91" i="6" s="1"/>
  <c r="AD103" i="6"/>
  <c r="AE103" i="6" s="1"/>
  <c r="L103" i="6" s="1"/>
  <c r="AQ103" i="6" s="1"/>
  <c r="AF120" i="6"/>
  <c r="E119" i="6"/>
  <c r="D100" i="6"/>
  <c r="L78" i="6"/>
  <c r="F101" i="6"/>
  <c r="AF78" i="6"/>
  <c r="AG96" i="6"/>
  <c r="AB72" i="6"/>
  <c r="AC72" i="6" s="1"/>
  <c r="C101" i="6"/>
  <c r="AD73" i="6"/>
  <c r="L86" i="6"/>
  <c r="AQ86" i="6" s="1"/>
  <c r="F126" i="6"/>
  <c r="AF79" i="6"/>
  <c r="AF85" i="6"/>
  <c r="AF93" i="6"/>
  <c r="AF107" i="6"/>
  <c r="AG77" i="6"/>
  <c r="K117" i="6"/>
  <c r="AF117" i="6"/>
  <c r="AG110" i="6"/>
  <c r="AG123" i="6"/>
  <c r="AQ115" i="6"/>
  <c r="AB125" i="6"/>
  <c r="AC125" i="6" s="1"/>
  <c r="AG99" i="6"/>
  <c r="AG119" i="6"/>
  <c r="AG69" i="6"/>
  <c r="AF108" i="6"/>
  <c r="H109" i="6" s="1"/>
  <c r="AF125" i="6"/>
  <c r="AG62" i="6"/>
  <c r="AF71" i="6"/>
  <c r="H73" i="6" s="1"/>
  <c r="AE69" i="6"/>
  <c r="AG127" i="6"/>
  <c r="AG70" i="6"/>
  <c r="AQ77" i="6"/>
  <c r="AQ119" i="6"/>
  <c r="K99" i="6"/>
  <c r="AQ99" i="6" s="1"/>
  <c r="K126" i="6"/>
  <c r="K74" i="6"/>
  <c r="AQ84" i="6"/>
  <c r="K100" i="6"/>
  <c r="K112" i="6"/>
  <c r="K66" i="6"/>
  <c r="K96" i="6"/>
  <c r="K91" i="6"/>
  <c r="K102" i="6"/>
  <c r="K120" i="6"/>
  <c r="AD63" i="6"/>
  <c r="AE63" i="6" s="1"/>
  <c r="L63" i="6" s="1"/>
  <c r="E65" i="6"/>
  <c r="D65" i="6"/>
  <c r="F63" i="6"/>
  <c r="D70" i="6"/>
  <c r="L69" i="6"/>
  <c r="AQ69" i="6" s="1"/>
  <c r="AB69" i="6"/>
  <c r="AC69" i="6" s="1"/>
  <c r="L71" i="6"/>
  <c r="AB71" i="6"/>
  <c r="AC71" i="6" s="1"/>
  <c r="C80" i="6"/>
  <c r="AB76" i="6"/>
  <c r="AC76" i="6" s="1"/>
  <c r="F79" i="6"/>
  <c r="AD78" i="6"/>
  <c r="AE78" i="6" s="1"/>
  <c r="AB78" i="6"/>
  <c r="AC78" i="6" s="1"/>
  <c r="L83" i="6"/>
  <c r="AQ83" i="6" s="1"/>
  <c r="C87" i="6"/>
  <c r="AQ85" i="6"/>
  <c r="AB83" i="6"/>
  <c r="AC83" i="6" s="1"/>
  <c r="AD86" i="6"/>
  <c r="AE86" i="6" s="1"/>
  <c r="D84" i="6"/>
  <c r="AG66" i="6"/>
  <c r="AG74" i="6"/>
  <c r="E77" i="6"/>
  <c r="AG85" i="6"/>
  <c r="H86" i="6" s="1"/>
  <c r="AP86" i="6" s="1"/>
  <c r="AF94" i="6"/>
  <c r="AG100" i="6"/>
  <c r="C94" i="6"/>
  <c r="AG117" i="6"/>
  <c r="AF126" i="6"/>
  <c r="E125" i="6"/>
  <c r="AF124" i="6"/>
  <c r="AD123" i="6"/>
  <c r="AE123" i="6" s="1"/>
  <c r="AB123" i="6"/>
  <c r="AC123" i="6" s="1"/>
  <c r="D126" i="6"/>
  <c r="AE124" i="6"/>
  <c r="L124" i="6" s="1"/>
  <c r="F124" i="6"/>
  <c r="AG125" i="6"/>
  <c r="AG126" i="6"/>
  <c r="AF123" i="6"/>
  <c r="AG124" i="6"/>
  <c r="K128" i="6"/>
  <c r="L117" i="6"/>
  <c r="AB117" i="6"/>
  <c r="AC117" i="6" s="1"/>
  <c r="AG115" i="6"/>
  <c r="AD117" i="6"/>
  <c r="AE117" i="6" s="1"/>
  <c r="AF119" i="6"/>
  <c r="H117" i="6" s="1"/>
  <c r="AP117" i="6" s="1"/>
  <c r="AG120" i="6"/>
  <c r="H116" i="6" s="1"/>
  <c r="AG116" i="6"/>
  <c r="AF111" i="6"/>
  <c r="F108" i="6"/>
  <c r="E111" i="6"/>
  <c r="AD111" i="6"/>
  <c r="AE111" i="6" s="1"/>
  <c r="AQ111" i="6"/>
  <c r="AG107" i="6"/>
  <c r="H111" i="6" s="1"/>
  <c r="AG112" i="6"/>
  <c r="C111" i="6"/>
  <c r="AE107" i="6"/>
  <c r="L107" i="6"/>
  <c r="F110" i="6"/>
  <c r="AB109" i="6"/>
  <c r="AC109" i="6" s="1"/>
  <c r="F109" i="6"/>
  <c r="AG109" i="6"/>
  <c r="AG108" i="6"/>
  <c r="E103" i="6"/>
  <c r="AF99" i="6"/>
  <c r="AD101" i="6"/>
  <c r="AE101" i="6" s="1"/>
  <c r="L101" i="6" s="1"/>
  <c r="AQ101" i="6" s="1"/>
  <c r="AB101" i="6"/>
  <c r="AC101" i="6" s="1"/>
  <c r="AG104" i="6"/>
  <c r="AF103" i="6"/>
  <c r="H101" i="6" s="1"/>
  <c r="AP101" i="6" s="1"/>
  <c r="AG101" i="6"/>
  <c r="K104" i="6"/>
  <c r="AQ93" i="6"/>
  <c r="AD93" i="6"/>
  <c r="AE93" i="6" s="1"/>
  <c r="AD92" i="6"/>
  <c r="AE92" i="6" s="1"/>
  <c r="L92" i="6" s="1"/>
  <c r="AQ92" i="6" s="1"/>
  <c r="AD91" i="6"/>
  <c r="AE91" i="6" s="1"/>
  <c r="L91" i="6" s="1"/>
  <c r="AF91" i="6"/>
  <c r="D94" i="6"/>
  <c r="AF92" i="6"/>
  <c r="AF96" i="6"/>
  <c r="AG93" i="6"/>
  <c r="F94" i="6"/>
  <c r="E95" i="6"/>
  <c r="AB92" i="6"/>
  <c r="AC92" i="6" s="1"/>
  <c r="AG94" i="6"/>
  <c r="E92" i="6"/>
  <c r="AG91" i="6"/>
  <c r="AB87" i="6"/>
  <c r="AC87" i="6" s="1"/>
  <c r="F85" i="6"/>
  <c r="AG83" i="6"/>
  <c r="AD87" i="6"/>
  <c r="AE87" i="6" s="1"/>
  <c r="D87" i="6"/>
  <c r="H84" i="6"/>
  <c r="AF84" i="6"/>
  <c r="AQ88" i="6"/>
  <c r="L87" i="6"/>
  <c r="AQ87" i="6" s="1"/>
  <c r="AG86" i="6"/>
  <c r="AG87" i="6"/>
  <c r="C78" i="6"/>
  <c r="L79" i="6"/>
  <c r="AQ79" i="6" s="1"/>
  <c r="AG78" i="6"/>
  <c r="AQ78" i="6"/>
  <c r="AD79" i="6"/>
  <c r="AE79" i="6" s="1"/>
  <c r="C79" i="6"/>
  <c r="AF76" i="6"/>
  <c r="AB79" i="6"/>
  <c r="AC79" i="6" s="1"/>
  <c r="AG79" i="6"/>
  <c r="AF81" i="6"/>
  <c r="AG80" i="6"/>
  <c r="C71" i="6"/>
  <c r="L72" i="6"/>
  <c r="AQ72" i="6" s="1"/>
  <c r="AQ71" i="6"/>
  <c r="AD71" i="6"/>
  <c r="AE71" i="6" s="1"/>
  <c r="D73" i="6"/>
  <c r="AE73" i="6"/>
  <c r="AG71" i="6"/>
  <c r="H72" i="6" s="1"/>
  <c r="AF73" i="6"/>
  <c r="F71" i="6"/>
  <c r="AD72" i="6"/>
  <c r="AE72" i="6" s="1"/>
  <c r="L73" i="6"/>
  <c r="AQ73" i="6" s="1"/>
  <c r="AB73" i="6"/>
  <c r="AC73" i="6" s="1"/>
  <c r="AF69" i="6"/>
  <c r="H70" i="6" s="1"/>
  <c r="AG72" i="6"/>
  <c r="L61" i="6"/>
  <c r="AQ61" i="6" s="1"/>
  <c r="F62" i="6"/>
  <c r="AF61" i="6"/>
  <c r="AF66" i="6"/>
  <c r="C65" i="6"/>
  <c r="AB61" i="6"/>
  <c r="AC61" i="6" s="1"/>
  <c r="C63" i="6"/>
  <c r="L64" i="6"/>
  <c r="AQ64" i="6" s="1"/>
  <c r="AG63" i="6"/>
  <c r="AD64" i="6"/>
  <c r="AE64" i="6" s="1"/>
  <c r="AD61" i="6"/>
  <c r="AE61" i="6" s="1"/>
  <c r="H63" i="6"/>
  <c r="AF64" i="6"/>
  <c r="AG65" i="6"/>
  <c r="H65" i="6" s="1"/>
  <c r="K125" i="6"/>
  <c r="AQ116" i="6"/>
  <c r="E116" i="6"/>
  <c r="AD120" i="6"/>
  <c r="AE120" i="6" s="1"/>
  <c r="L120" i="6" s="1"/>
  <c r="C118" i="6"/>
  <c r="AB120" i="6"/>
  <c r="AC120" i="6" s="1"/>
  <c r="E108" i="6"/>
  <c r="AD112" i="6"/>
  <c r="AE112" i="6" s="1"/>
  <c r="L112" i="6" s="1"/>
  <c r="C110" i="6"/>
  <c r="AB112" i="6"/>
  <c r="AC112" i="6" s="1"/>
  <c r="AQ107" i="6"/>
  <c r="E100" i="6"/>
  <c r="AD104" i="6"/>
  <c r="AE104" i="6" s="1"/>
  <c r="L104" i="6"/>
  <c r="C102" i="6"/>
  <c r="AB104" i="6"/>
  <c r="AC104" i="6" s="1"/>
  <c r="AQ80" i="6"/>
  <c r="AQ76" i="6"/>
  <c r="AQ70" i="6"/>
  <c r="E70" i="6"/>
  <c r="AD74" i="6"/>
  <c r="AE74" i="6" s="1"/>
  <c r="L74" i="6"/>
  <c r="C72" i="6"/>
  <c r="AB74" i="6"/>
  <c r="AC74" i="6" s="1"/>
  <c r="AD66" i="6"/>
  <c r="AE66" i="6" s="1"/>
  <c r="L66" i="6"/>
  <c r="C64" i="6"/>
  <c r="AB66" i="6"/>
  <c r="AC66" i="6" s="1"/>
  <c r="E62" i="6"/>
  <c r="AQ65" i="6"/>
  <c r="AQ63" i="6"/>
  <c r="AQ117" i="6" l="1"/>
  <c r="AQ112" i="6"/>
  <c r="AO110" i="6" s="1"/>
  <c r="H78" i="6"/>
  <c r="AP78" i="6" s="1"/>
  <c r="H92" i="6"/>
  <c r="AP92" i="6" s="1"/>
  <c r="AQ102" i="6"/>
  <c r="H127" i="6"/>
  <c r="H77" i="6"/>
  <c r="H94" i="6"/>
  <c r="AP94" i="6" s="1"/>
  <c r="AQ120" i="6"/>
  <c r="H80" i="6"/>
  <c r="AP80" i="6" s="1"/>
  <c r="H103" i="6"/>
  <c r="AP77" i="6"/>
  <c r="H119" i="6"/>
  <c r="AP119" i="6" s="1"/>
  <c r="AP73" i="6"/>
  <c r="AQ100" i="6"/>
  <c r="H95" i="6"/>
  <c r="AP95" i="6" s="1"/>
  <c r="H71" i="6"/>
  <c r="AP84" i="6"/>
  <c r="H108" i="6"/>
  <c r="AP108" i="6" s="1"/>
  <c r="H118" i="6"/>
  <c r="AP118" i="6" s="1"/>
  <c r="H126" i="6"/>
  <c r="H124" i="6"/>
  <c r="H87" i="6"/>
  <c r="AP109" i="6"/>
  <c r="H64" i="6"/>
  <c r="H79" i="6"/>
  <c r="AP79" i="6" s="1"/>
  <c r="H85" i="6"/>
  <c r="AP85" i="6" s="1"/>
  <c r="AQ91" i="6"/>
  <c r="H102" i="6"/>
  <c r="AP102" i="6" s="1"/>
  <c r="AQ66" i="6"/>
  <c r="AO64" i="6" s="1"/>
  <c r="AQ74" i="6"/>
  <c r="AO72" i="6" s="1"/>
  <c r="AQ96" i="6"/>
  <c r="AP63" i="6"/>
  <c r="AQ104" i="6"/>
  <c r="AP103" i="6"/>
  <c r="H110" i="6"/>
  <c r="AP110" i="6" s="1"/>
  <c r="H125" i="6"/>
  <c r="AP116" i="6"/>
  <c r="AP111" i="6"/>
  <c r="H100" i="6"/>
  <c r="AP100" i="6" s="1"/>
  <c r="H93" i="6"/>
  <c r="AP93" i="6" s="1"/>
  <c r="AP87" i="6"/>
  <c r="AO86" i="6"/>
  <c r="AO79" i="6"/>
  <c r="AP70" i="6"/>
  <c r="AP72" i="6"/>
  <c r="AP71" i="6"/>
  <c r="AP65" i="6"/>
  <c r="AP64" i="6"/>
  <c r="H62" i="6"/>
  <c r="AP62" i="6" s="1"/>
  <c r="K2" i="6"/>
  <c r="AO118" i="6" l="1"/>
  <c r="AO94" i="6"/>
  <c r="AO102" i="6"/>
  <c r="AO84" i="6"/>
  <c r="AO108" i="6"/>
  <c r="AO62" i="6"/>
  <c r="AO70" i="6"/>
  <c r="AO77" i="6"/>
  <c r="AO92" i="6"/>
  <c r="AO100" i="6"/>
  <c r="AO116" i="6"/>
  <c r="L1" i="6" l="1"/>
  <c r="A1" i="6" l="1"/>
  <c r="N25" i="6" l="1"/>
  <c r="O25" i="6"/>
  <c r="Q25" i="6" s="1"/>
  <c r="R25" i="6"/>
  <c r="T25" i="6" s="1"/>
  <c r="AI25" i="6"/>
  <c r="AJ25" i="6"/>
  <c r="AK25" i="6"/>
  <c r="AL25" i="6"/>
  <c r="AM25" i="6"/>
  <c r="AO25" i="6"/>
  <c r="B26" i="6"/>
  <c r="N26" i="6"/>
  <c r="O26" i="6"/>
  <c r="P26" i="6" s="1"/>
  <c r="R26" i="6"/>
  <c r="AI26" i="6"/>
  <c r="AJ26" i="6"/>
  <c r="AK26" i="6"/>
  <c r="AL26" i="6"/>
  <c r="AM26" i="6"/>
  <c r="B27" i="6"/>
  <c r="N27" i="6"/>
  <c r="O27" i="6"/>
  <c r="R27" i="6"/>
  <c r="S27" i="6" s="1"/>
  <c r="AI27" i="6"/>
  <c r="AJ27" i="6"/>
  <c r="AK27" i="6"/>
  <c r="AL27" i="6"/>
  <c r="AM27" i="6"/>
  <c r="AO27" i="6"/>
  <c r="B28" i="6"/>
  <c r="N28" i="6"/>
  <c r="O28" i="6"/>
  <c r="R28" i="6"/>
  <c r="AI28" i="6"/>
  <c r="AJ28" i="6"/>
  <c r="AK28" i="6"/>
  <c r="AL28" i="6"/>
  <c r="AM28" i="6"/>
  <c r="B29" i="6"/>
  <c r="N29" i="6"/>
  <c r="O29" i="6"/>
  <c r="Q29" i="6" s="1"/>
  <c r="R29" i="6"/>
  <c r="S29" i="6" s="1"/>
  <c r="AI29" i="6"/>
  <c r="AJ29" i="6"/>
  <c r="AK29" i="6"/>
  <c r="AL29" i="6"/>
  <c r="AM29" i="6"/>
  <c r="AO29" i="6"/>
  <c r="N30" i="6"/>
  <c r="O30" i="6"/>
  <c r="R30" i="6"/>
  <c r="AI30" i="6"/>
  <c r="AJ30" i="6"/>
  <c r="AK30" i="6"/>
  <c r="AL30" i="6"/>
  <c r="AM30" i="6"/>
  <c r="N31" i="6"/>
  <c r="N32" i="6"/>
  <c r="O32" i="6"/>
  <c r="Q32" i="6" s="1"/>
  <c r="R32" i="6"/>
  <c r="T32" i="6" s="1"/>
  <c r="AI32" i="6"/>
  <c r="AJ32" i="6"/>
  <c r="AK32" i="6"/>
  <c r="AL32" i="6"/>
  <c r="AM32" i="6"/>
  <c r="AO32" i="6"/>
  <c r="B33" i="6"/>
  <c r="N33" i="6"/>
  <c r="O33" i="6"/>
  <c r="P33" i="6" s="1"/>
  <c r="R33" i="6"/>
  <c r="AI33" i="6"/>
  <c r="AJ33" i="6"/>
  <c r="AK33" i="6"/>
  <c r="AL33" i="6"/>
  <c r="AM33" i="6"/>
  <c r="B34" i="6"/>
  <c r="N34" i="6"/>
  <c r="O34" i="6"/>
  <c r="Q34" i="6" s="1"/>
  <c r="R34" i="6"/>
  <c r="T34" i="6" s="1"/>
  <c r="AI34" i="6"/>
  <c r="AJ34" i="6"/>
  <c r="AK34" i="6"/>
  <c r="AL34" i="6"/>
  <c r="AM34" i="6"/>
  <c r="AO34" i="6"/>
  <c r="B35" i="6"/>
  <c r="N35" i="6"/>
  <c r="O35" i="6"/>
  <c r="R35" i="6"/>
  <c r="AI35" i="6"/>
  <c r="AJ35" i="6"/>
  <c r="AK35" i="6"/>
  <c r="AL35" i="6"/>
  <c r="AM35" i="6"/>
  <c r="B36" i="6"/>
  <c r="N36" i="6"/>
  <c r="O36" i="6"/>
  <c r="Q36" i="6" s="1"/>
  <c r="R36" i="6"/>
  <c r="S36" i="6" s="1"/>
  <c r="AI36" i="6"/>
  <c r="AJ36" i="6"/>
  <c r="AK36" i="6"/>
  <c r="AL36" i="6"/>
  <c r="AM36" i="6"/>
  <c r="AO36" i="6"/>
  <c r="N37" i="6"/>
  <c r="O37" i="6"/>
  <c r="R37" i="6"/>
  <c r="T37" i="6" s="1"/>
  <c r="AI37" i="6"/>
  <c r="AJ37" i="6"/>
  <c r="AK37" i="6"/>
  <c r="AL37" i="6"/>
  <c r="AM37" i="6"/>
  <c r="N38" i="6"/>
  <c r="N39" i="6"/>
  <c r="O39" i="6"/>
  <c r="Q39" i="6" s="1"/>
  <c r="R39" i="6"/>
  <c r="T39" i="6" s="1"/>
  <c r="AI39" i="6"/>
  <c r="AJ39" i="6"/>
  <c r="AK39" i="6"/>
  <c r="AL39" i="6"/>
  <c r="AM39" i="6"/>
  <c r="AO39" i="6"/>
  <c r="B40" i="6"/>
  <c r="N40" i="6"/>
  <c r="O40" i="6"/>
  <c r="P40" i="6" s="1"/>
  <c r="R40" i="6"/>
  <c r="AI40" i="6"/>
  <c r="AJ40" i="6"/>
  <c r="AK40" i="6"/>
  <c r="AL40" i="6"/>
  <c r="AM40" i="6"/>
  <c r="B41" i="6"/>
  <c r="N41" i="6"/>
  <c r="O41" i="6"/>
  <c r="Q41" i="6" s="1"/>
  <c r="R41" i="6"/>
  <c r="T41" i="6" s="1"/>
  <c r="AI41" i="6"/>
  <c r="AJ41" i="6"/>
  <c r="AK41" i="6"/>
  <c r="AL41" i="6"/>
  <c r="AM41" i="6"/>
  <c r="AO41" i="6"/>
  <c r="B42" i="6"/>
  <c r="N42" i="6"/>
  <c r="O42" i="6"/>
  <c r="R42" i="6"/>
  <c r="AI42" i="6"/>
  <c r="AJ42" i="6"/>
  <c r="AK42" i="6"/>
  <c r="AL42" i="6"/>
  <c r="AM42" i="6"/>
  <c r="B43" i="6"/>
  <c r="N43" i="6"/>
  <c r="O43" i="6"/>
  <c r="P43" i="6" s="1"/>
  <c r="R43" i="6"/>
  <c r="T43" i="6" s="1"/>
  <c r="AI43" i="6"/>
  <c r="AJ43" i="6"/>
  <c r="AK43" i="6"/>
  <c r="AL43" i="6"/>
  <c r="AM43" i="6"/>
  <c r="AO43" i="6"/>
  <c r="N44" i="6"/>
  <c r="O44" i="6"/>
  <c r="R44" i="6"/>
  <c r="T44" i="6" s="1"/>
  <c r="AI44" i="6"/>
  <c r="AJ44" i="6"/>
  <c r="AK44" i="6"/>
  <c r="AL44" i="6"/>
  <c r="AM44" i="6"/>
  <c r="N45" i="6"/>
  <c r="N46" i="6"/>
  <c r="O46" i="6"/>
  <c r="Q46" i="6" s="1"/>
  <c r="R46" i="6"/>
  <c r="T46" i="6" s="1"/>
  <c r="AI46" i="6"/>
  <c r="AJ46" i="6"/>
  <c r="AK46" i="6"/>
  <c r="AL46" i="6"/>
  <c r="AM46" i="6"/>
  <c r="AO46" i="6"/>
  <c r="B47" i="6"/>
  <c r="N47" i="6"/>
  <c r="O47" i="6"/>
  <c r="P47" i="6" s="1"/>
  <c r="R47" i="6"/>
  <c r="AI47" i="6"/>
  <c r="AJ47" i="6"/>
  <c r="AK47" i="6"/>
  <c r="AL47" i="6"/>
  <c r="AM47" i="6"/>
  <c r="B48" i="6"/>
  <c r="N48" i="6"/>
  <c r="O48" i="6"/>
  <c r="R48" i="6"/>
  <c r="S48" i="6" s="1"/>
  <c r="AI48" i="6"/>
  <c r="AJ48" i="6"/>
  <c r="AK48" i="6"/>
  <c r="AL48" i="6"/>
  <c r="AM48" i="6"/>
  <c r="AO48" i="6"/>
  <c r="B49" i="6"/>
  <c r="N49" i="6"/>
  <c r="O49" i="6"/>
  <c r="P49" i="6" s="1"/>
  <c r="R49" i="6"/>
  <c r="AI49" i="6"/>
  <c r="AJ49" i="6"/>
  <c r="AK49" i="6"/>
  <c r="AL49" i="6"/>
  <c r="AM49" i="6"/>
  <c r="B50" i="6"/>
  <c r="N50" i="6"/>
  <c r="O50" i="6"/>
  <c r="R50" i="6"/>
  <c r="T50" i="6" s="1"/>
  <c r="AI50" i="6"/>
  <c r="AJ50" i="6"/>
  <c r="AK50" i="6"/>
  <c r="AL50" i="6"/>
  <c r="AM50" i="6"/>
  <c r="AO50" i="6"/>
  <c r="N51" i="6"/>
  <c r="O51" i="6"/>
  <c r="R51" i="6"/>
  <c r="AI51" i="6"/>
  <c r="AJ51" i="6"/>
  <c r="AK51" i="6"/>
  <c r="AL51" i="6"/>
  <c r="AM51" i="6"/>
  <c r="N52" i="6"/>
  <c r="N53" i="6"/>
  <c r="O53" i="6"/>
  <c r="Q53" i="6" s="1"/>
  <c r="R53" i="6"/>
  <c r="AI53" i="6"/>
  <c r="AJ53" i="6"/>
  <c r="AK53" i="6"/>
  <c r="AL53" i="6"/>
  <c r="AM53" i="6"/>
  <c r="AO53" i="6"/>
  <c r="B54" i="6"/>
  <c r="N54" i="6"/>
  <c r="O54" i="6"/>
  <c r="P54" i="6" s="1"/>
  <c r="R54" i="6"/>
  <c r="AI54" i="6"/>
  <c r="AJ54" i="6"/>
  <c r="AK54" i="6"/>
  <c r="AL54" i="6"/>
  <c r="AM54" i="6"/>
  <c r="B55" i="6"/>
  <c r="N55" i="6"/>
  <c r="O55" i="6"/>
  <c r="R55" i="6"/>
  <c r="AI55" i="6"/>
  <c r="AJ55" i="6"/>
  <c r="AK55" i="6"/>
  <c r="AL55" i="6"/>
  <c r="AM55" i="6"/>
  <c r="AO55" i="6"/>
  <c r="B56" i="6"/>
  <c r="N56" i="6"/>
  <c r="O56" i="6"/>
  <c r="R56" i="6"/>
  <c r="AI56" i="6"/>
  <c r="AJ56" i="6"/>
  <c r="AK56" i="6"/>
  <c r="AL56" i="6"/>
  <c r="AM56" i="6"/>
  <c r="B57" i="6"/>
  <c r="N57" i="6"/>
  <c r="O57" i="6"/>
  <c r="P57" i="6" s="1"/>
  <c r="R57" i="6"/>
  <c r="T57" i="6" s="1"/>
  <c r="AI57" i="6"/>
  <c r="AJ57" i="6"/>
  <c r="AK57" i="6"/>
  <c r="AL57" i="6"/>
  <c r="AM57" i="6"/>
  <c r="AO57" i="6"/>
  <c r="N58" i="6"/>
  <c r="O58" i="6"/>
  <c r="Q58" i="6" s="1"/>
  <c r="R58" i="6"/>
  <c r="AI58" i="6"/>
  <c r="AJ58" i="6"/>
  <c r="AK58" i="6"/>
  <c r="AL58" i="6"/>
  <c r="AM58" i="6"/>
  <c r="L2" i="6"/>
  <c r="N3" i="6"/>
  <c r="N4" i="6"/>
  <c r="O4" i="6"/>
  <c r="P4" i="6" s="1"/>
  <c r="R4" i="6"/>
  <c r="AI4" i="6"/>
  <c r="AJ4" i="6"/>
  <c r="AK4" i="6"/>
  <c r="AL4" i="6"/>
  <c r="AM4" i="6"/>
  <c r="AO4" i="6"/>
  <c r="B5" i="6"/>
  <c r="N5" i="6"/>
  <c r="O5" i="6"/>
  <c r="P5" i="6" s="1"/>
  <c r="R5" i="6"/>
  <c r="S5" i="6" s="1"/>
  <c r="AI5" i="6"/>
  <c r="AJ5" i="6"/>
  <c r="AK5" i="6"/>
  <c r="AL5" i="6"/>
  <c r="AM5" i="6"/>
  <c r="B6" i="6"/>
  <c r="N6" i="6"/>
  <c r="O6" i="6"/>
  <c r="R6" i="6"/>
  <c r="AI6" i="6"/>
  <c r="AJ6" i="6"/>
  <c r="AK6" i="6"/>
  <c r="AL6" i="6"/>
  <c r="AM6" i="6"/>
  <c r="AO6" i="6"/>
  <c r="B7" i="6"/>
  <c r="N7" i="6"/>
  <c r="O7" i="6"/>
  <c r="R7" i="6"/>
  <c r="S7" i="6" s="1"/>
  <c r="AI7" i="6"/>
  <c r="AJ7" i="6"/>
  <c r="AK7" i="6"/>
  <c r="AL7" i="6"/>
  <c r="AM7" i="6"/>
  <c r="B8" i="6"/>
  <c r="N8" i="6"/>
  <c r="O8" i="6"/>
  <c r="P8" i="6" s="1"/>
  <c r="R8" i="6"/>
  <c r="AI8" i="6"/>
  <c r="AJ8" i="6"/>
  <c r="AK8" i="6"/>
  <c r="AL8" i="6"/>
  <c r="AM8" i="6"/>
  <c r="AO8" i="6"/>
  <c r="N9" i="6"/>
  <c r="O9" i="6"/>
  <c r="Q9" i="6" s="1"/>
  <c r="R9" i="6"/>
  <c r="AI9" i="6"/>
  <c r="AJ9" i="6"/>
  <c r="AK9" i="6"/>
  <c r="AL9" i="6"/>
  <c r="AM9" i="6"/>
  <c r="N10" i="6"/>
  <c r="N11" i="6"/>
  <c r="O11" i="6"/>
  <c r="P11" i="6" s="1"/>
  <c r="R11" i="6"/>
  <c r="S11" i="6" s="1"/>
  <c r="AI11" i="6"/>
  <c r="AJ11" i="6"/>
  <c r="AK11" i="6"/>
  <c r="AL11" i="6"/>
  <c r="AM11" i="6"/>
  <c r="AO11" i="6"/>
  <c r="B12" i="6"/>
  <c r="N12" i="6"/>
  <c r="O12" i="6"/>
  <c r="Q12" i="6" s="1"/>
  <c r="R12" i="6"/>
  <c r="AI12" i="6"/>
  <c r="AJ12" i="6"/>
  <c r="AK12" i="6"/>
  <c r="AL12" i="6"/>
  <c r="AM12" i="6"/>
  <c r="B13" i="6"/>
  <c r="N13" i="6"/>
  <c r="O13" i="6"/>
  <c r="P13" i="6" s="1"/>
  <c r="R13" i="6"/>
  <c r="S13" i="6" s="1"/>
  <c r="AI13" i="6"/>
  <c r="AJ13" i="6"/>
  <c r="AK13" i="6"/>
  <c r="AL13" i="6"/>
  <c r="AM13" i="6"/>
  <c r="AO13" i="6"/>
  <c r="B14" i="6"/>
  <c r="N14" i="6"/>
  <c r="O14" i="6"/>
  <c r="R14" i="6"/>
  <c r="T14" i="6" s="1"/>
  <c r="AI14" i="6"/>
  <c r="AJ14" i="6"/>
  <c r="AK14" i="6"/>
  <c r="AL14" i="6"/>
  <c r="AM14" i="6"/>
  <c r="B15" i="6"/>
  <c r="N15" i="6"/>
  <c r="O15" i="6"/>
  <c r="R15" i="6"/>
  <c r="S15" i="6" s="1"/>
  <c r="AI15" i="6"/>
  <c r="AJ15" i="6"/>
  <c r="AK15" i="6"/>
  <c r="AL15" i="6"/>
  <c r="AM15" i="6"/>
  <c r="AO15" i="6"/>
  <c r="N16" i="6"/>
  <c r="O16" i="6"/>
  <c r="R16" i="6"/>
  <c r="S16" i="6" s="1"/>
  <c r="AI16" i="6"/>
  <c r="AJ16" i="6"/>
  <c r="AK16" i="6"/>
  <c r="AL16" i="6"/>
  <c r="AM16" i="6"/>
  <c r="N17" i="6"/>
  <c r="N18" i="6"/>
  <c r="O18" i="6"/>
  <c r="P18" i="6" s="1"/>
  <c r="R18" i="6"/>
  <c r="AI18" i="6"/>
  <c r="AJ18" i="6"/>
  <c r="AK18" i="6"/>
  <c r="AL18" i="6"/>
  <c r="AM18" i="6"/>
  <c r="AO18" i="6"/>
  <c r="B19" i="6"/>
  <c r="N19" i="6"/>
  <c r="O19" i="6"/>
  <c r="R19" i="6"/>
  <c r="S19" i="6" s="1"/>
  <c r="AI19" i="6"/>
  <c r="AJ19" i="6"/>
  <c r="AK19" i="6"/>
  <c r="AL19" i="6"/>
  <c r="AM19" i="6"/>
  <c r="B20" i="6"/>
  <c r="N20" i="6"/>
  <c r="O20" i="6"/>
  <c r="R20" i="6"/>
  <c r="T20" i="6" s="1"/>
  <c r="AI20" i="6"/>
  <c r="AJ20" i="6"/>
  <c r="AK20" i="6"/>
  <c r="AL20" i="6"/>
  <c r="AM20" i="6"/>
  <c r="AO20" i="6"/>
  <c r="B21" i="6"/>
  <c r="N21" i="6"/>
  <c r="O21" i="6"/>
  <c r="R21" i="6"/>
  <c r="S21" i="6" s="1"/>
  <c r="AI21" i="6"/>
  <c r="AJ21" i="6"/>
  <c r="AK21" i="6"/>
  <c r="AL21" i="6"/>
  <c r="AM21" i="6"/>
  <c r="B22" i="6"/>
  <c r="N22" i="6"/>
  <c r="O22" i="6"/>
  <c r="R22" i="6"/>
  <c r="AI22" i="6"/>
  <c r="AJ22" i="6"/>
  <c r="AK22" i="6"/>
  <c r="AL22" i="6"/>
  <c r="AM22" i="6"/>
  <c r="AO22" i="6"/>
  <c r="N23" i="6"/>
  <c r="O23" i="6"/>
  <c r="P23" i="6" s="1"/>
  <c r="R23" i="6"/>
  <c r="AI23" i="6"/>
  <c r="AJ23" i="6"/>
  <c r="AK23" i="6"/>
  <c r="AL23" i="6"/>
  <c r="AM23" i="6"/>
  <c r="N24" i="6"/>
  <c r="P50" i="6" l="1"/>
  <c r="Q50" i="6"/>
  <c r="S57" i="6"/>
  <c r="K57" i="6" s="1"/>
  <c r="S43" i="6"/>
  <c r="K43" i="6" s="1"/>
  <c r="S41" i="6"/>
  <c r="S39" i="6"/>
  <c r="S34" i="6"/>
  <c r="S25" i="6"/>
  <c r="P7" i="6"/>
  <c r="K7" i="6" s="1"/>
  <c r="Q7" i="6"/>
  <c r="AA6" i="6"/>
  <c r="T55" i="6"/>
  <c r="S55" i="6"/>
  <c r="T51" i="6"/>
  <c r="S51" i="6"/>
  <c r="Q48" i="6"/>
  <c r="P48" i="6"/>
  <c r="K48" i="6" s="1"/>
  <c r="Q27" i="6"/>
  <c r="P27" i="6"/>
  <c r="K27" i="6" s="1"/>
  <c r="AA16" i="6"/>
  <c r="Z9" i="6"/>
  <c r="P56" i="6"/>
  <c r="Q56" i="6"/>
  <c r="T53" i="6"/>
  <c r="S53" i="6"/>
  <c r="T30" i="6"/>
  <c r="S30" i="6"/>
  <c r="AA12" i="6"/>
  <c r="Z27" i="6"/>
  <c r="AA20" i="6"/>
  <c r="T29" i="6"/>
  <c r="AA22" i="6"/>
  <c r="Q47" i="6"/>
  <c r="Z43" i="6"/>
  <c r="S37" i="6"/>
  <c r="P34" i="6"/>
  <c r="P32" i="6"/>
  <c r="AA4" i="6"/>
  <c r="Z15" i="6"/>
  <c r="P12" i="6"/>
  <c r="P9" i="6"/>
  <c r="AA15" i="6"/>
  <c r="AA13" i="6"/>
  <c r="AA7" i="6"/>
  <c r="T36" i="6"/>
  <c r="AA11" i="6"/>
  <c r="Z12" i="6"/>
  <c r="Z7" i="6"/>
  <c r="AB7" i="6" s="1"/>
  <c r="AC7" i="6" s="1"/>
  <c r="P58" i="6"/>
  <c r="P46" i="6"/>
  <c r="P39" i="6"/>
  <c r="P29" i="6"/>
  <c r="K29" i="6" s="1"/>
  <c r="P36" i="6"/>
  <c r="K36" i="6" s="1"/>
  <c r="S50" i="6"/>
  <c r="P53" i="6"/>
  <c r="S32" i="6"/>
  <c r="Z20" i="6"/>
  <c r="AA8" i="6"/>
  <c r="Z6" i="6"/>
  <c r="AF6" i="6" s="1"/>
  <c r="Z5" i="6"/>
  <c r="Z48" i="6"/>
  <c r="Z36" i="6"/>
  <c r="Z29" i="6"/>
  <c r="T27" i="6"/>
  <c r="T19" i="6"/>
  <c r="AA9" i="6"/>
  <c r="AA58" i="6"/>
  <c r="AA51" i="6"/>
  <c r="Q49" i="6"/>
  <c r="S46" i="6"/>
  <c r="P41" i="6"/>
  <c r="Z34" i="6"/>
  <c r="AA18" i="6"/>
  <c r="AA49" i="6"/>
  <c r="Z18" i="6"/>
  <c r="Q13" i="6"/>
  <c r="Q8" i="6"/>
  <c r="Q4" i="6"/>
  <c r="Q54" i="6"/>
  <c r="AA27" i="6"/>
  <c r="Z33" i="6"/>
  <c r="AA41" i="6"/>
  <c r="AA19" i="6"/>
  <c r="Q57" i="6"/>
  <c r="AA56" i="6"/>
  <c r="T48" i="6"/>
  <c r="Q43" i="6"/>
  <c r="AA42" i="6"/>
  <c r="AA53" i="6"/>
  <c r="AA23" i="6"/>
  <c r="S44" i="6"/>
  <c r="Q40" i="6"/>
  <c r="Q33" i="6"/>
  <c r="AA28" i="6"/>
  <c r="T13" i="6"/>
  <c r="T7" i="6"/>
  <c r="Q55" i="6"/>
  <c r="P55" i="6"/>
  <c r="Z47" i="6"/>
  <c r="AA47" i="6"/>
  <c r="P28" i="6"/>
  <c r="Q28" i="6"/>
  <c r="Z54" i="6"/>
  <c r="AA54" i="6"/>
  <c r="Q30" i="6"/>
  <c r="P30" i="6"/>
  <c r="AA55" i="6"/>
  <c r="Z55" i="6"/>
  <c r="S49" i="6"/>
  <c r="K49" i="6" s="1"/>
  <c r="T49" i="6"/>
  <c r="P42" i="6"/>
  <c r="Q42" i="6"/>
  <c r="T33" i="6"/>
  <c r="S33" i="6"/>
  <c r="K33" i="6" s="1"/>
  <c r="Z26" i="6"/>
  <c r="Z40" i="6"/>
  <c r="S58" i="6"/>
  <c r="T58" i="6"/>
  <c r="Z56" i="6"/>
  <c r="AF56" i="6" s="1"/>
  <c r="T54" i="6"/>
  <c r="S54" i="6"/>
  <c r="K54" i="6" s="1"/>
  <c r="Z49" i="6"/>
  <c r="P35" i="6"/>
  <c r="Q35" i="6"/>
  <c r="T26" i="6"/>
  <c r="S26" i="6"/>
  <c r="K26" i="6" s="1"/>
  <c r="Q51" i="6"/>
  <c r="P51" i="6"/>
  <c r="T47" i="6"/>
  <c r="S47" i="6"/>
  <c r="K47" i="6" s="1"/>
  <c r="Z57" i="6"/>
  <c r="Z51" i="6"/>
  <c r="Z41" i="6"/>
  <c r="Q37" i="6"/>
  <c r="P37" i="6"/>
  <c r="AA35" i="6"/>
  <c r="AA34" i="6"/>
  <c r="Q44" i="6"/>
  <c r="P44" i="6"/>
  <c r="T40" i="6"/>
  <c r="S40" i="6"/>
  <c r="K40" i="6" s="1"/>
  <c r="S56" i="6"/>
  <c r="T56" i="6"/>
  <c r="AA48" i="6"/>
  <c r="Z50" i="6"/>
  <c r="AA46" i="6"/>
  <c r="AA40" i="6"/>
  <c r="AG40" i="6" s="1"/>
  <c r="AA39" i="6"/>
  <c r="AA33" i="6"/>
  <c r="AA32" i="6"/>
  <c r="AA26" i="6"/>
  <c r="Z25" i="6"/>
  <c r="P25" i="6"/>
  <c r="Z46" i="6"/>
  <c r="AF46" i="6" s="1"/>
  <c r="AA44" i="6"/>
  <c r="S42" i="6"/>
  <c r="T42" i="6"/>
  <c r="Z39" i="6"/>
  <c r="AF39" i="6" s="1"/>
  <c r="AA37" i="6"/>
  <c r="S35" i="6"/>
  <c r="T35" i="6"/>
  <c r="Z32" i="6"/>
  <c r="AA30" i="6"/>
  <c r="AG30" i="6" s="1"/>
  <c r="S28" i="6"/>
  <c r="T28" i="6"/>
  <c r="Z58" i="6"/>
  <c r="Z53" i="6"/>
  <c r="Z44" i="6"/>
  <c r="Z42" i="6"/>
  <c r="Z37" i="6"/>
  <c r="Z35" i="6"/>
  <c r="Z30" i="6"/>
  <c r="Z28" i="6"/>
  <c r="Q26" i="6"/>
  <c r="AA25" i="6"/>
  <c r="AA57" i="6"/>
  <c r="AA50" i="6"/>
  <c r="AG50" i="6" s="1"/>
  <c r="AA43" i="6"/>
  <c r="AG43" i="6" s="1"/>
  <c r="AA36" i="6"/>
  <c r="AA29" i="6"/>
  <c r="Q23" i="6"/>
  <c r="S20" i="6"/>
  <c r="T21" i="6"/>
  <c r="S14" i="6"/>
  <c r="Q5" i="6"/>
  <c r="K5" i="6"/>
  <c r="K13" i="6"/>
  <c r="K11" i="6"/>
  <c r="P16" i="6"/>
  <c r="K16" i="6" s="1"/>
  <c r="Q16" i="6"/>
  <c r="Z14" i="6"/>
  <c r="AA14" i="6"/>
  <c r="P19" i="6"/>
  <c r="K19" i="6" s="1"/>
  <c r="Q19" i="6"/>
  <c r="Q22" i="6"/>
  <c r="P22" i="6"/>
  <c r="Z19" i="6"/>
  <c r="P15" i="6"/>
  <c r="K15" i="6" s="1"/>
  <c r="Q15" i="6"/>
  <c r="Z4" i="6"/>
  <c r="Z23" i="6"/>
  <c r="Q11" i="6"/>
  <c r="P21" i="6"/>
  <c r="K21" i="6" s="1"/>
  <c r="Q21" i="6"/>
  <c r="Q18" i="6"/>
  <c r="S6" i="6"/>
  <c r="T6" i="6"/>
  <c r="T16" i="6"/>
  <c r="T15" i="6"/>
  <c r="T11" i="6"/>
  <c r="T5" i="6"/>
  <c r="S22" i="6"/>
  <c r="T22" i="6"/>
  <c r="Z21" i="6"/>
  <c r="AA21" i="6"/>
  <c r="S18" i="6"/>
  <c r="K18" i="6" s="1"/>
  <c r="T18" i="6"/>
  <c r="S12" i="6"/>
  <c r="T12" i="6"/>
  <c r="S9" i="6"/>
  <c r="T9" i="6"/>
  <c r="P6" i="6"/>
  <c r="Q6" i="6"/>
  <c r="Z16" i="6"/>
  <c r="AF16" i="6" s="1"/>
  <c r="Z11" i="6"/>
  <c r="Z8" i="6"/>
  <c r="AF8" i="6" s="1"/>
  <c r="AA5" i="6"/>
  <c r="S23" i="6"/>
  <c r="K23" i="6" s="1"/>
  <c r="T23" i="6"/>
  <c r="P20" i="6"/>
  <c r="Q20" i="6"/>
  <c r="P14" i="6"/>
  <c r="Q14" i="6"/>
  <c r="S8" i="6"/>
  <c r="K8" i="6" s="1"/>
  <c r="T8" i="6"/>
  <c r="S4" i="6"/>
  <c r="K4" i="6" s="1"/>
  <c r="T4" i="6"/>
  <c r="Z22" i="6"/>
  <c r="Z13" i="6"/>
  <c r="AF13" i="6" l="1"/>
  <c r="AG26" i="6"/>
  <c r="E20" i="6"/>
  <c r="AB6" i="6"/>
  <c r="AC6" i="6" s="1"/>
  <c r="AF22" i="6"/>
  <c r="AF41" i="6"/>
  <c r="AF21" i="6"/>
  <c r="AF28" i="6"/>
  <c r="AF35" i="6"/>
  <c r="AG44" i="6"/>
  <c r="AG25" i="6"/>
  <c r="AF32" i="6"/>
  <c r="AF55" i="6"/>
  <c r="AG54" i="6"/>
  <c r="AG47" i="6"/>
  <c r="AB15" i="6"/>
  <c r="AC15" i="6" s="1"/>
  <c r="AF57" i="6"/>
  <c r="AF20" i="6"/>
  <c r="F13" i="6"/>
  <c r="AD15" i="6"/>
  <c r="AE15" i="6" s="1"/>
  <c r="L15" i="6" s="1"/>
  <c r="AQ15" i="6" s="1"/>
  <c r="AD14" i="6"/>
  <c r="AF11" i="6"/>
  <c r="AG23" i="6"/>
  <c r="AG42" i="6"/>
  <c r="AF27" i="6"/>
  <c r="AF37" i="6"/>
  <c r="AF58" i="6"/>
  <c r="AG39" i="6"/>
  <c r="AG46" i="6"/>
  <c r="AF49" i="6"/>
  <c r="AD27" i="6"/>
  <c r="AE27" i="6" s="1"/>
  <c r="L27" i="6" s="1"/>
  <c r="AQ27" i="6" s="1"/>
  <c r="AG53" i="6"/>
  <c r="AG19" i="6"/>
  <c r="AF33" i="6"/>
  <c r="AG51" i="6"/>
  <c r="AG7" i="6"/>
  <c r="AG15" i="6"/>
  <c r="AG12" i="6"/>
  <c r="AG56" i="6"/>
  <c r="AG57" i="6"/>
  <c r="AG55" i="6"/>
  <c r="AF54" i="6"/>
  <c r="AG58" i="6"/>
  <c r="AF53" i="6"/>
  <c r="AG48" i="6"/>
  <c r="AF47" i="6"/>
  <c r="AG49" i="6"/>
  <c r="AF48" i="6"/>
  <c r="AF50" i="6"/>
  <c r="AF51" i="6"/>
  <c r="AF42" i="6"/>
  <c r="AF43" i="6"/>
  <c r="AF44" i="6"/>
  <c r="AF40" i="6"/>
  <c r="AG41" i="6"/>
  <c r="AG37" i="6"/>
  <c r="AG35" i="6"/>
  <c r="AB34" i="6"/>
  <c r="AC34" i="6" s="1"/>
  <c r="AG34" i="6"/>
  <c r="AG32" i="6"/>
  <c r="AF34" i="6"/>
  <c r="AF36" i="6"/>
  <c r="AG36" i="6"/>
  <c r="AG33" i="6"/>
  <c r="AF30" i="6"/>
  <c r="AF26" i="6"/>
  <c r="AG28" i="6"/>
  <c r="AG29" i="6"/>
  <c r="AG27" i="6"/>
  <c r="AF25" i="6"/>
  <c r="AF29" i="6"/>
  <c r="AB19" i="6"/>
  <c r="AC19" i="6" s="1"/>
  <c r="C22" i="6"/>
  <c r="AF18" i="6"/>
  <c r="AG22" i="6"/>
  <c r="AD19" i="6"/>
  <c r="AE19" i="6" s="1"/>
  <c r="L19" i="6" s="1"/>
  <c r="AQ19" i="6" s="1"/>
  <c r="D21" i="6"/>
  <c r="AF19" i="6"/>
  <c r="AG21" i="6"/>
  <c r="AF23" i="6"/>
  <c r="AG18" i="6"/>
  <c r="AG20" i="6"/>
  <c r="D12" i="6"/>
  <c r="AG14" i="6"/>
  <c r="AF14" i="6"/>
  <c r="D15" i="6"/>
  <c r="AG13" i="6"/>
  <c r="AG11" i="6"/>
  <c r="AF15" i="6"/>
  <c r="AB12" i="6"/>
  <c r="AC12" i="6" s="1"/>
  <c r="AF12" i="6"/>
  <c r="AG16" i="6"/>
  <c r="AB9" i="6"/>
  <c r="AC9" i="6" s="1"/>
  <c r="AG9" i="6"/>
  <c r="AF7" i="6"/>
  <c r="AF9" i="6"/>
  <c r="AG8" i="6"/>
  <c r="AG4" i="6"/>
  <c r="AG6" i="6"/>
  <c r="K50" i="6"/>
  <c r="AF5" i="6"/>
  <c r="D7" i="6"/>
  <c r="AG5" i="6"/>
  <c r="AD4" i="6"/>
  <c r="AE4" i="6" s="1"/>
  <c r="AF4" i="6"/>
  <c r="E8" i="6"/>
  <c r="K25" i="6"/>
  <c r="K39" i="6"/>
  <c r="K41" i="6"/>
  <c r="K56" i="6"/>
  <c r="K32" i="6"/>
  <c r="K51" i="6"/>
  <c r="K34" i="6"/>
  <c r="K37" i="6"/>
  <c r="K30" i="6"/>
  <c r="K55" i="6"/>
  <c r="K53" i="6"/>
  <c r="AE14" i="6"/>
  <c r="L14" i="6" s="1"/>
  <c r="AB27" i="6"/>
  <c r="AC27" i="6" s="1"/>
  <c r="E22" i="6"/>
  <c r="AD7" i="6"/>
  <c r="AE7" i="6" s="1"/>
  <c r="L7" i="6" s="1"/>
  <c r="AQ7" i="6" s="1"/>
  <c r="AD12" i="6"/>
  <c r="AE12" i="6" s="1"/>
  <c r="L12" i="6" s="1"/>
  <c r="AB43" i="6"/>
  <c r="AC43" i="6" s="1"/>
  <c r="AD43" i="6"/>
  <c r="AE43" i="6" s="1"/>
  <c r="E13" i="6"/>
  <c r="AB18" i="6"/>
  <c r="AC18" i="6" s="1"/>
  <c r="L4" i="6"/>
  <c r="AQ4" i="6" s="1"/>
  <c r="K9" i="6"/>
  <c r="C6" i="6"/>
  <c r="D43" i="6"/>
  <c r="K58" i="6"/>
  <c r="F41" i="6"/>
  <c r="K46" i="6"/>
  <c r="D5" i="6"/>
  <c r="L43" i="6"/>
  <c r="AQ43" i="6" s="1"/>
  <c r="D14" i="6"/>
  <c r="AB4" i="6"/>
  <c r="AC4" i="6" s="1"/>
  <c r="AB36" i="6"/>
  <c r="AC36" i="6" s="1"/>
  <c r="E19" i="6"/>
  <c r="AD9" i="6"/>
  <c r="AE9" i="6" s="1"/>
  <c r="L9" i="6" s="1"/>
  <c r="F21" i="6"/>
  <c r="F19" i="6"/>
  <c r="AD18" i="6"/>
  <c r="AE18" i="6" s="1"/>
  <c r="L18" i="6" s="1"/>
  <c r="AQ18" i="6" s="1"/>
  <c r="E5" i="6"/>
  <c r="AD36" i="6"/>
  <c r="AE36" i="6" s="1"/>
  <c r="L36" i="6" s="1"/>
  <c r="AQ36" i="6" s="1"/>
  <c r="K44" i="6"/>
  <c r="AD6" i="6"/>
  <c r="AE6" i="6" s="1"/>
  <c r="L6" i="6" s="1"/>
  <c r="F7" i="6"/>
  <c r="K14" i="6"/>
  <c r="F5" i="6"/>
  <c r="C7" i="6"/>
  <c r="AD33" i="6"/>
  <c r="AE33" i="6" s="1"/>
  <c r="L33" i="6" s="1"/>
  <c r="AQ33" i="6" s="1"/>
  <c r="AB48" i="6"/>
  <c r="AC48" i="6" s="1"/>
  <c r="AB20" i="6"/>
  <c r="AC20" i="6" s="1"/>
  <c r="AD20" i="6"/>
  <c r="AE20" i="6" s="1"/>
  <c r="L20" i="6" s="1"/>
  <c r="C8" i="6"/>
  <c r="K42" i="6"/>
  <c r="AD53" i="6"/>
  <c r="AE53" i="6" s="1"/>
  <c r="L53" i="6" s="1"/>
  <c r="F54" i="6"/>
  <c r="AB53" i="6"/>
  <c r="AC53" i="6" s="1"/>
  <c r="C57" i="6"/>
  <c r="AD39" i="6"/>
  <c r="AE39" i="6" s="1"/>
  <c r="L39" i="6" s="1"/>
  <c r="F40" i="6"/>
  <c r="AB39" i="6"/>
  <c r="AC39" i="6" s="1"/>
  <c r="F55" i="6"/>
  <c r="AD57" i="6"/>
  <c r="AE57" i="6" s="1"/>
  <c r="L57" i="6" s="1"/>
  <c r="AQ57" i="6" s="1"/>
  <c r="D57" i="6"/>
  <c r="AB57" i="6"/>
  <c r="AC57" i="6" s="1"/>
  <c r="AB40" i="6"/>
  <c r="AC40" i="6" s="1"/>
  <c r="AD40" i="6"/>
  <c r="AE40" i="6" s="1"/>
  <c r="L40" i="6" s="1"/>
  <c r="AQ40" i="6" s="1"/>
  <c r="E26" i="6"/>
  <c r="C28" i="6"/>
  <c r="AD30" i="6"/>
  <c r="AE30" i="6" s="1"/>
  <c r="L30" i="6" s="1"/>
  <c r="AB30" i="6"/>
  <c r="AC30" i="6" s="1"/>
  <c r="C56" i="6"/>
  <c r="AD58" i="6"/>
  <c r="AE58" i="6" s="1"/>
  <c r="L58" i="6" s="1"/>
  <c r="E54" i="6"/>
  <c r="AB58" i="6"/>
  <c r="AC58" i="6" s="1"/>
  <c r="AD25" i="6"/>
  <c r="AE25" i="6" s="1"/>
  <c r="L25" i="6" s="1"/>
  <c r="F26" i="6"/>
  <c r="AB25" i="6"/>
  <c r="AC25" i="6" s="1"/>
  <c r="C29" i="6"/>
  <c r="D54" i="6"/>
  <c r="AB56" i="6"/>
  <c r="AC56" i="6" s="1"/>
  <c r="AD56" i="6"/>
  <c r="AE56" i="6" s="1"/>
  <c r="L56" i="6" s="1"/>
  <c r="C55" i="6"/>
  <c r="D33" i="6"/>
  <c r="AB35" i="6"/>
  <c r="AC35" i="6" s="1"/>
  <c r="C34" i="6"/>
  <c r="AD35" i="6"/>
  <c r="AE35" i="6" s="1"/>
  <c r="L35" i="6" s="1"/>
  <c r="AD29" i="6"/>
  <c r="AE29" i="6" s="1"/>
  <c r="L29" i="6" s="1"/>
  <c r="AQ29" i="6" s="1"/>
  <c r="AB47" i="6"/>
  <c r="AC47" i="6" s="1"/>
  <c r="AD47" i="6"/>
  <c r="AE47" i="6" s="1"/>
  <c r="L47" i="6" s="1"/>
  <c r="AQ47" i="6" s="1"/>
  <c r="AD32" i="6"/>
  <c r="AE32" i="6" s="1"/>
  <c r="L32" i="6" s="1"/>
  <c r="F33" i="6"/>
  <c r="C36" i="6"/>
  <c r="AB32" i="6"/>
  <c r="AC32" i="6" s="1"/>
  <c r="AB42" i="6"/>
  <c r="AC42" i="6" s="1"/>
  <c r="AD42" i="6"/>
  <c r="AE42" i="6" s="1"/>
  <c r="L42" i="6" s="1"/>
  <c r="AD46" i="6"/>
  <c r="AE46" i="6" s="1"/>
  <c r="L46" i="6" s="1"/>
  <c r="AB46" i="6"/>
  <c r="AC46" i="6" s="1"/>
  <c r="AD50" i="6"/>
  <c r="AE50" i="6" s="1"/>
  <c r="L50" i="6" s="1"/>
  <c r="AB50" i="6"/>
  <c r="AC50" i="6" s="1"/>
  <c r="AB33" i="6"/>
  <c r="AC33" i="6" s="1"/>
  <c r="AD41" i="6"/>
  <c r="AE41" i="6" s="1"/>
  <c r="L41" i="6" s="1"/>
  <c r="AB41" i="6"/>
  <c r="AC41" i="6" s="1"/>
  <c r="K35" i="6"/>
  <c r="AD48" i="6"/>
  <c r="AE48" i="6" s="1"/>
  <c r="L48" i="6" s="1"/>
  <c r="AQ48" i="6" s="1"/>
  <c r="AD34" i="6"/>
  <c r="AE34" i="6" s="1"/>
  <c r="L34" i="6" s="1"/>
  <c r="E33" i="6"/>
  <c r="C35" i="6"/>
  <c r="AD37" i="6"/>
  <c r="AE37" i="6" s="1"/>
  <c r="L37" i="6" s="1"/>
  <c r="AB37" i="6"/>
  <c r="AC37" i="6" s="1"/>
  <c r="AB29" i="6"/>
  <c r="AC29" i="6" s="1"/>
  <c r="D47" i="6"/>
  <c r="AD49" i="6"/>
  <c r="AE49" i="6" s="1"/>
  <c r="L49" i="6" s="1"/>
  <c r="AQ49" i="6" s="1"/>
  <c r="C48" i="6"/>
  <c r="AB49" i="6"/>
  <c r="AC49" i="6" s="1"/>
  <c r="K28" i="6"/>
  <c r="AB54" i="6"/>
  <c r="AC54" i="6" s="1"/>
  <c r="E55" i="6"/>
  <c r="AD54" i="6"/>
  <c r="AE54" i="6" s="1"/>
  <c r="L54" i="6" s="1"/>
  <c r="AQ54" i="6" s="1"/>
  <c r="D56" i="6"/>
  <c r="D26" i="6"/>
  <c r="AB28" i="6"/>
  <c r="AC28" i="6" s="1"/>
  <c r="C27" i="6"/>
  <c r="AD28" i="6"/>
  <c r="AE28" i="6" s="1"/>
  <c r="L28" i="6" s="1"/>
  <c r="E40" i="6"/>
  <c r="AD44" i="6"/>
  <c r="AE44" i="6" s="1"/>
  <c r="L44" i="6" s="1"/>
  <c r="AB44" i="6"/>
  <c r="AC44" i="6" s="1"/>
  <c r="AD51" i="6"/>
  <c r="AE51" i="6" s="1"/>
  <c r="L51" i="6" s="1"/>
  <c r="AB51" i="6"/>
  <c r="AC51" i="6" s="1"/>
  <c r="AB26" i="6"/>
  <c r="AC26" i="6" s="1"/>
  <c r="AD26" i="6"/>
  <c r="AE26" i="6" s="1"/>
  <c r="L26" i="6" s="1"/>
  <c r="AQ26" i="6" s="1"/>
  <c r="AD55" i="6"/>
  <c r="AE55" i="6" s="1"/>
  <c r="L55" i="6" s="1"/>
  <c r="E57" i="6"/>
  <c r="F56" i="6"/>
  <c r="AB55" i="6"/>
  <c r="AC55" i="6" s="1"/>
  <c r="K20" i="6"/>
  <c r="K22" i="6"/>
  <c r="K6" i="6"/>
  <c r="AD23" i="6"/>
  <c r="AE23" i="6" s="1"/>
  <c r="L23" i="6" s="1"/>
  <c r="AQ23" i="6" s="1"/>
  <c r="AB23" i="6"/>
  <c r="AC23" i="6" s="1"/>
  <c r="C21" i="6"/>
  <c r="AB14" i="6"/>
  <c r="AC14" i="6" s="1"/>
  <c r="C13" i="6"/>
  <c r="AB21" i="6"/>
  <c r="AC21" i="6" s="1"/>
  <c r="C20" i="6"/>
  <c r="D19" i="6"/>
  <c r="AD21" i="6"/>
  <c r="AE21" i="6" s="1"/>
  <c r="L21" i="6" s="1"/>
  <c r="AQ21" i="6" s="1"/>
  <c r="AB5" i="6"/>
  <c r="AC5" i="6" s="1"/>
  <c r="F14" i="6"/>
  <c r="AD13" i="6"/>
  <c r="AE13" i="6" s="1"/>
  <c r="L13" i="6" s="1"/>
  <c r="AQ13" i="6" s="1"/>
  <c r="E15" i="6"/>
  <c r="AB13" i="6"/>
  <c r="AC13" i="6" s="1"/>
  <c r="F6" i="6"/>
  <c r="AB8" i="6"/>
  <c r="AC8" i="6" s="1"/>
  <c r="D8" i="6"/>
  <c r="AD8" i="6"/>
  <c r="AE8" i="6" s="1"/>
  <c r="L8" i="6" s="1"/>
  <c r="AQ8" i="6" s="1"/>
  <c r="C15" i="6"/>
  <c r="AD11" i="6"/>
  <c r="AE11" i="6" s="1"/>
  <c r="L11" i="6" s="1"/>
  <c r="AQ11" i="6" s="1"/>
  <c r="F12" i="6"/>
  <c r="AB11" i="6"/>
  <c r="AC11" i="6" s="1"/>
  <c r="AB22" i="6"/>
  <c r="AC22" i="6" s="1"/>
  <c r="D22" i="6"/>
  <c r="F20" i="6"/>
  <c r="AD22" i="6"/>
  <c r="AE22" i="6" s="1"/>
  <c r="L22" i="6" s="1"/>
  <c r="E6" i="6"/>
  <c r="AD5" i="6"/>
  <c r="AE5" i="6" s="1"/>
  <c r="L5" i="6" s="1"/>
  <c r="AQ5" i="6" s="1"/>
  <c r="E12" i="6"/>
  <c r="AD16" i="6"/>
  <c r="AE16" i="6" s="1"/>
  <c r="L16" i="6" s="1"/>
  <c r="AQ16" i="6" s="1"/>
  <c r="AB16" i="6"/>
  <c r="AC16" i="6" s="1"/>
  <c r="C14" i="6"/>
  <c r="AQ50" i="6" l="1"/>
  <c r="H57" i="6"/>
  <c r="AP57" i="6" s="1"/>
  <c r="H6" i="6"/>
  <c r="AP6" i="6" s="1"/>
  <c r="AP33" i="6"/>
  <c r="AP29" i="6"/>
  <c r="H22" i="6"/>
  <c r="AP47" i="6"/>
  <c r="H56" i="6"/>
  <c r="AP56" i="6" s="1"/>
  <c r="H20" i="6"/>
  <c r="AP20" i="6" s="1"/>
  <c r="AP28" i="6"/>
  <c r="H19" i="6"/>
  <c r="H21" i="6"/>
  <c r="H15" i="6"/>
  <c r="H14" i="6"/>
  <c r="AP14" i="6" s="1"/>
  <c r="AQ42" i="6"/>
  <c r="AQ39" i="6"/>
  <c r="H5" i="6"/>
  <c r="AP5" i="6" s="1"/>
  <c r="H12" i="6"/>
  <c r="AP12" i="6" s="1"/>
  <c r="H35" i="6"/>
  <c r="AP35" i="6" s="1"/>
  <c r="AP49" i="6"/>
  <c r="H54" i="6"/>
  <c r="AP54" i="6" s="1"/>
  <c r="H55" i="6"/>
  <c r="AP55" i="6" s="1"/>
  <c r="AP42" i="6"/>
  <c r="AP41" i="6"/>
  <c r="AP34" i="6"/>
  <c r="AP36" i="6"/>
  <c r="AP22" i="6"/>
  <c r="AQ12" i="6"/>
  <c r="H13" i="6"/>
  <c r="AP13" i="6" s="1"/>
  <c r="AQ6" i="6"/>
  <c r="H7" i="6"/>
  <c r="AP7" i="6" s="1"/>
  <c r="H8" i="6"/>
  <c r="AP8" i="6" s="1"/>
  <c r="AQ56" i="6"/>
  <c r="AQ14" i="6"/>
  <c r="AQ25" i="6"/>
  <c r="AQ32" i="6"/>
  <c r="AQ53" i="6"/>
  <c r="AQ51" i="6"/>
  <c r="AQ41" i="6"/>
  <c r="AQ34" i="6"/>
  <c r="AQ55" i="6"/>
  <c r="AQ37" i="6"/>
  <c r="AQ46" i="6"/>
  <c r="AQ58" i="6"/>
  <c r="AQ30" i="6"/>
  <c r="AQ9" i="6"/>
  <c r="AP50" i="6"/>
  <c r="AP19" i="6"/>
  <c r="AQ44" i="6"/>
  <c r="AP43" i="6"/>
  <c r="AP15" i="6"/>
  <c r="AQ35" i="6"/>
  <c r="AQ20" i="6"/>
  <c r="AP21" i="6"/>
  <c r="AQ28" i="6"/>
  <c r="AP48" i="6"/>
  <c r="AP40" i="6"/>
  <c r="AP26" i="6"/>
  <c r="AP27" i="6"/>
  <c r="AQ22" i="6"/>
  <c r="AO7" i="6" l="1"/>
  <c r="AO14" i="6"/>
  <c r="AO49" i="6"/>
  <c r="AO56" i="6"/>
  <c r="AO35" i="6"/>
  <c r="AO28" i="6"/>
  <c r="AO42" i="6"/>
  <c r="AO19" i="6"/>
  <c r="AO21" i="6"/>
  <c r="AO5" i="6"/>
  <c r="AO12" i="6"/>
  <c r="AO47" i="6"/>
  <c r="AO40" i="6"/>
  <c r="AO33" i="6"/>
  <c r="AO54" i="6"/>
  <c r="AO26" i="6"/>
</calcChain>
</file>

<file path=xl/sharedStrings.xml><?xml version="1.0" encoding="utf-8"?>
<sst xmlns="http://schemas.openxmlformats.org/spreadsheetml/2006/main" count="1028" uniqueCount="181">
  <si>
    <t xml:space="preserve"> </t>
  </si>
  <si>
    <t>Jméno</t>
  </si>
  <si>
    <t>Oddíl</t>
  </si>
  <si>
    <t>číslo</t>
  </si>
  <si>
    <t>klub</t>
  </si>
  <si>
    <t>set1</t>
  </si>
  <si>
    <t>set2</t>
  </si>
  <si>
    <t>set3</t>
  </si>
  <si>
    <t>set4</t>
  </si>
  <si>
    <t>set5</t>
  </si>
  <si>
    <t>D</t>
  </si>
  <si>
    <t>H</t>
  </si>
  <si>
    <t>vítěz</t>
  </si>
  <si>
    <t>&lt;Table&gt;&lt;TR&gt;&lt;TD width=500&gt;</t>
  </si>
  <si>
    <t>Skupina A</t>
  </si>
  <si>
    <t>Body</t>
  </si>
  <si>
    <t>Pořadí</t>
  </si>
  <si>
    <t>XXX</t>
  </si>
  <si>
    <t>Skupina B</t>
  </si>
  <si>
    <t>Skupina C</t>
  </si>
  <si>
    <t>Skupina D</t>
  </si>
  <si>
    <t>Skupina E</t>
  </si>
  <si>
    <t>Skupina F</t>
  </si>
  <si>
    <t>Skupina H</t>
  </si>
  <si>
    <t>Datum narození</t>
  </si>
  <si>
    <t>Umístění</t>
  </si>
  <si>
    <t>Název turnaje</t>
  </si>
  <si>
    <t>Datum</t>
  </si>
  <si>
    <t>hráč 1</t>
  </si>
  <si>
    <t>hráč 2</t>
  </si>
  <si>
    <t>Místo konání</t>
  </si>
  <si>
    <t>Kategorie</t>
  </si>
  <si>
    <t>Voděrady</t>
  </si>
  <si>
    <t>Tatran Hostinné</t>
  </si>
  <si>
    <t>Matuška Tomáš</t>
  </si>
  <si>
    <t>Gazárek Radim</t>
  </si>
  <si>
    <t>Sokol Chrast</t>
  </si>
  <si>
    <t>TJ Sokol HK</t>
  </si>
  <si>
    <t>SK Dobré</t>
  </si>
  <si>
    <t>Čermák Filip</t>
  </si>
  <si>
    <t>Gorol Adam</t>
  </si>
  <si>
    <t>Jiskra Jaroměř</t>
  </si>
  <si>
    <t>Sokol Stěžery</t>
  </si>
  <si>
    <t>TTC Ústí n. Orl.</t>
  </si>
  <si>
    <t>Sokol Česká Skalice</t>
  </si>
  <si>
    <t>Skupina  CH</t>
  </si>
  <si>
    <t>Skupina I</t>
  </si>
  <si>
    <t>Skupina J</t>
  </si>
  <si>
    <t>2</t>
  </si>
  <si>
    <t>3</t>
  </si>
  <si>
    <t>-10</t>
  </si>
  <si>
    <t>8</t>
  </si>
  <si>
    <t>-4</t>
  </si>
  <si>
    <t>-5</t>
  </si>
  <si>
    <t>-7</t>
  </si>
  <si>
    <t>-1</t>
  </si>
  <si>
    <t>5</t>
  </si>
  <si>
    <t>4</t>
  </si>
  <si>
    <t>-13</t>
  </si>
  <si>
    <t>1.</t>
  </si>
  <si>
    <t>3.</t>
  </si>
  <si>
    <t>2.</t>
  </si>
  <si>
    <t>4.</t>
  </si>
  <si>
    <t>6</t>
  </si>
  <si>
    <t>12</t>
  </si>
  <si>
    <t>-6</t>
  </si>
  <si>
    <t>-3</t>
  </si>
  <si>
    <t>7</t>
  </si>
  <si>
    <t>-11</t>
  </si>
  <si>
    <t>-9</t>
  </si>
  <si>
    <t>1</t>
  </si>
  <si>
    <t>-8</t>
  </si>
  <si>
    <t>-2</t>
  </si>
  <si>
    <t>9</t>
  </si>
  <si>
    <t>11</t>
  </si>
  <si>
    <t>10</t>
  </si>
  <si>
    <t>-12</t>
  </si>
  <si>
    <t>-0</t>
  </si>
  <si>
    <t>15</t>
  </si>
  <si>
    <t>3:0 (,,)</t>
  </si>
  <si>
    <t>3:0 (0,0,0)</t>
  </si>
  <si>
    <t>3:1 (,,,)</t>
  </si>
  <si>
    <t>3:1 (0,0,0,0)</t>
  </si>
  <si>
    <t>1 BT mž - finále</t>
  </si>
  <si>
    <t>nejml. Žáci</t>
  </si>
  <si>
    <t>Žežule Daniel</t>
  </si>
  <si>
    <t>So Kostelec</t>
  </si>
  <si>
    <t>TJ Sokol Jaroměř II.</t>
  </si>
  <si>
    <t>Hadinec David</t>
  </si>
  <si>
    <t>Palán Jan</t>
  </si>
  <si>
    <t>Šmika Hugo</t>
  </si>
  <si>
    <t>Melša Jan</t>
  </si>
  <si>
    <t>Baník Vamberk</t>
  </si>
  <si>
    <t>Kraus Robin</t>
  </si>
  <si>
    <t>Zahálka Marek</t>
  </si>
  <si>
    <t>TJ Sokol Borová</t>
  </si>
  <si>
    <t>Mackowiak Matyáš</t>
  </si>
  <si>
    <t>Hes František</t>
  </si>
  <si>
    <t>Daněk Vojtěch</t>
  </si>
  <si>
    <t>Sokol HK</t>
  </si>
  <si>
    <t>Jelínek Alexandr</t>
  </si>
  <si>
    <t>Holeček Karel</t>
  </si>
  <si>
    <t>Ducháč Jan</t>
  </si>
  <si>
    <t>Řehák Štěpán</t>
  </si>
  <si>
    <t>Hejduk Antonín</t>
  </si>
  <si>
    <t>Potočný Patrik</t>
  </si>
  <si>
    <t>Rygl Lukáš</t>
  </si>
  <si>
    <t>Sak Vojtěch</t>
  </si>
  <si>
    <t>Svilias Oliver</t>
  </si>
  <si>
    <t>Mošková Dorota</t>
  </si>
  <si>
    <t>Vejrochová Kristýna</t>
  </si>
  <si>
    <t>Holečková Jana</t>
  </si>
  <si>
    <t>0</t>
  </si>
  <si>
    <t>Jelínek Alexandr (Jiskra Jaroměř)</t>
  </si>
  <si>
    <t xml:space="preserve"> 3 : 0</t>
  </si>
  <si>
    <t xml:space="preserve"> 3 : 2</t>
  </si>
  <si>
    <t xml:space="preserve"> 0 : 3</t>
  </si>
  <si>
    <t xml:space="preserve"> 2 : 3</t>
  </si>
  <si>
    <t xml:space="preserve"> 3 : 1</t>
  </si>
  <si>
    <t xml:space="preserve"> 1 : 3</t>
  </si>
  <si>
    <t>5.</t>
  </si>
  <si>
    <t>Zahálka Marek (TJ Sokol Borová)</t>
  </si>
  <si>
    <t>Skupina K</t>
  </si>
  <si>
    <t>Skupina L</t>
  </si>
  <si>
    <t>Skupina M</t>
  </si>
  <si>
    <t>Skupina O</t>
  </si>
  <si>
    <t>Skupina P</t>
  </si>
  <si>
    <t>Skupina Q</t>
  </si>
  <si>
    <t>Mackowiak Matyáš (TTC Ústí nad Orlicí)</t>
  </si>
  <si>
    <t>DÍVKY - FINÁLOVÁ SKUPINA</t>
  </si>
  <si>
    <t>U11</t>
  </si>
  <si>
    <t xml:space="preserve"> 3 :0</t>
  </si>
  <si>
    <t>3:1 (0,0,0)</t>
  </si>
  <si>
    <t xml:space="preserve">Gorol Adam </t>
  </si>
  <si>
    <t>Šmíka Hugo</t>
  </si>
  <si>
    <t>Smutný Matouš</t>
  </si>
  <si>
    <t>3:0 (,,,)</t>
  </si>
  <si>
    <t>Daněk  Vojtěch</t>
  </si>
  <si>
    <t xml:space="preserve"> 3 :  2</t>
  </si>
  <si>
    <t>Potočný</t>
  </si>
  <si>
    <t>Palán</t>
  </si>
  <si>
    <t>Jelínek</t>
  </si>
  <si>
    <t>Žežule</t>
  </si>
  <si>
    <t>o 9. - 12. místo</t>
  </si>
  <si>
    <t>o 5. - 8. místo</t>
  </si>
  <si>
    <t>Smutný</t>
  </si>
  <si>
    <t>Daňěk</t>
  </si>
  <si>
    <t>Čermák</t>
  </si>
  <si>
    <t>Hejduk</t>
  </si>
  <si>
    <t>Ducháč</t>
  </si>
  <si>
    <t>Sak</t>
  </si>
  <si>
    <t>Mackowiak</t>
  </si>
  <si>
    <t>Hadinec</t>
  </si>
  <si>
    <t>Řehák</t>
  </si>
  <si>
    <t>Rygl</t>
  </si>
  <si>
    <t>Zahálka</t>
  </si>
  <si>
    <t>Kraus</t>
  </si>
  <si>
    <t>Holeček</t>
  </si>
  <si>
    <t>Svilias</t>
  </si>
  <si>
    <t>Hes</t>
  </si>
  <si>
    <t>Melša</t>
  </si>
  <si>
    <r>
      <rPr>
        <b/>
        <sz val="12"/>
        <rFont val="Arial CE"/>
        <charset val="238"/>
      </rPr>
      <t xml:space="preserve">17. </t>
    </r>
    <r>
      <rPr>
        <sz val="10"/>
        <rFont val="Arial CE"/>
        <charset val="238"/>
      </rPr>
      <t>Řehák</t>
    </r>
  </si>
  <si>
    <r>
      <rPr>
        <b/>
        <sz val="12"/>
        <rFont val="Arial CE"/>
        <charset val="238"/>
      </rPr>
      <t xml:space="preserve">18. </t>
    </r>
    <r>
      <rPr>
        <sz val="10"/>
        <rFont val="Arial CE"/>
        <charset val="238"/>
      </rPr>
      <t>Melša</t>
    </r>
  </si>
  <si>
    <r>
      <rPr>
        <b/>
        <sz val="12"/>
        <rFont val="Arial CE"/>
        <charset val="238"/>
      </rPr>
      <t xml:space="preserve">20. </t>
    </r>
    <r>
      <rPr>
        <sz val="10"/>
        <rFont val="Arial CE"/>
        <charset val="238"/>
      </rPr>
      <t>Mackowiak</t>
    </r>
  </si>
  <si>
    <r>
      <rPr>
        <b/>
        <sz val="12"/>
        <rFont val="Arial CE"/>
        <charset val="238"/>
      </rPr>
      <t xml:space="preserve">19. </t>
    </r>
    <r>
      <rPr>
        <sz val="10"/>
        <rFont val="Arial CE"/>
        <charset val="238"/>
      </rPr>
      <t>Holeček</t>
    </r>
  </si>
  <si>
    <r>
      <rPr>
        <b/>
        <sz val="14"/>
        <rFont val="Times New Roman CE"/>
        <charset val="238"/>
      </rPr>
      <t xml:space="preserve">1. </t>
    </r>
    <r>
      <rPr>
        <sz val="10"/>
        <rFont val="Times New Roman CE"/>
        <family val="1"/>
        <charset val="238"/>
      </rPr>
      <t>Matuška Tomáš</t>
    </r>
  </si>
  <si>
    <r>
      <rPr>
        <b/>
        <sz val="14"/>
        <rFont val="Times New Roman CE"/>
        <charset val="238"/>
      </rPr>
      <t>2.</t>
    </r>
    <r>
      <rPr>
        <b/>
        <sz val="12"/>
        <rFont val="Times New Roman CE"/>
        <charset val="238"/>
      </rPr>
      <t xml:space="preserve"> </t>
    </r>
    <r>
      <rPr>
        <b/>
        <sz val="10"/>
        <rFont val="Times New Roman CE"/>
        <family val="1"/>
        <charset val="238"/>
      </rPr>
      <t>Gorol Adam</t>
    </r>
  </si>
  <si>
    <r>
      <rPr>
        <b/>
        <sz val="14"/>
        <rFont val="Times New Roman CE"/>
        <charset val="238"/>
      </rPr>
      <t xml:space="preserve">4. </t>
    </r>
    <r>
      <rPr>
        <b/>
        <sz val="10"/>
        <rFont val="Times New Roman CE"/>
        <family val="1"/>
        <charset val="238"/>
      </rPr>
      <t>Šmíka Hugo</t>
    </r>
  </si>
  <si>
    <r>
      <rPr>
        <b/>
        <sz val="14"/>
        <rFont val="Times New Roman CE"/>
        <charset val="238"/>
      </rPr>
      <t xml:space="preserve">3. </t>
    </r>
    <r>
      <rPr>
        <b/>
        <sz val="10"/>
        <rFont val="Times New Roman CE"/>
        <family val="1"/>
        <charset val="238"/>
      </rPr>
      <t>Gazárek Radim</t>
    </r>
  </si>
  <si>
    <r>
      <rPr>
        <b/>
        <sz val="12"/>
        <rFont val="Arial CE"/>
        <charset val="238"/>
      </rPr>
      <t>9.</t>
    </r>
    <r>
      <rPr>
        <b/>
        <sz val="14"/>
        <rFont val="Arial CE"/>
        <charset val="238"/>
      </rPr>
      <t xml:space="preserve"> </t>
    </r>
    <r>
      <rPr>
        <sz val="10"/>
        <rFont val="Arial CE"/>
        <charset val="238"/>
      </rPr>
      <t>Palán</t>
    </r>
  </si>
  <si>
    <r>
      <rPr>
        <b/>
        <sz val="12"/>
        <rFont val="Arial CE"/>
        <charset val="238"/>
      </rPr>
      <t xml:space="preserve">10. </t>
    </r>
    <r>
      <rPr>
        <sz val="10"/>
        <rFont val="Arial CE"/>
        <charset val="238"/>
      </rPr>
      <t>Žežule</t>
    </r>
  </si>
  <si>
    <r>
      <rPr>
        <b/>
        <sz val="12"/>
        <rFont val="Arial CE"/>
        <charset val="238"/>
      </rPr>
      <t xml:space="preserve">12. </t>
    </r>
    <r>
      <rPr>
        <sz val="10"/>
        <rFont val="Arial CE"/>
        <charset val="238"/>
      </rPr>
      <t>Potočný</t>
    </r>
  </si>
  <si>
    <r>
      <rPr>
        <b/>
        <sz val="10"/>
        <rFont val="Arial CE"/>
        <charset val="238"/>
      </rPr>
      <t xml:space="preserve">11. </t>
    </r>
    <r>
      <rPr>
        <sz val="10"/>
        <rFont val="Arial CE"/>
        <charset val="238"/>
      </rPr>
      <t>Jelínek</t>
    </r>
  </si>
  <si>
    <r>
      <rPr>
        <b/>
        <sz val="12"/>
        <rFont val="Arial CE"/>
        <charset val="238"/>
      </rPr>
      <t xml:space="preserve">5. </t>
    </r>
    <r>
      <rPr>
        <sz val="10"/>
        <rFont val="Arial CE"/>
        <charset val="238"/>
      </rPr>
      <t>Smutný</t>
    </r>
  </si>
  <si>
    <r>
      <rPr>
        <b/>
        <sz val="12"/>
        <rFont val="Arial CE"/>
        <charset val="238"/>
      </rPr>
      <t xml:space="preserve">6. </t>
    </r>
    <r>
      <rPr>
        <sz val="10"/>
        <rFont val="Arial CE"/>
        <charset val="238"/>
      </rPr>
      <t>Čermák</t>
    </r>
  </si>
  <si>
    <r>
      <rPr>
        <b/>
        <sz val="12"/>
        <rFont val="Arial CE"/>
        <charset val="238"/>
      </rPr>
      <t>8.</t>
    </r>
    <r>
      <rPr>
        <sz val="10"/>
        <rFont val="Arial CE"/>
        <charset val="238"/>
      </rPr>
      <t xml:space="preserve"> Daněk</t>
    </r>
  </si>
  <si>
    <r>
      <rPr>
        <b/>
        <sz val="12"/>
        <rFont val="Arial CE"/>
        <charset val="238"/>
      </rPr>
      <t xml:space="preserve">7. </t>
    </r>
    <r>
      <rPr>
        <sz val="10"/>
        <rFont val="Arial CE"/>
        <charset val="238"/>
      </rPr>
      <t>Hejduk</t>
    </r>
  </si>
  <si>
    <r>
      <rPr>
        <b/>
        <sz val="12"/>
        <rFont val="Arial CE"/>
        <charset val="238"/>
      </rPr>
      <t xml:space="preserve">13. </t>
    </r>
    <r>
      <rPr>
        <sz val="10"/>
        <rFont val="Arial CE"/>
        <charset val="238"/>
      </rPr>
      <t>Zahálka Marek</t>
    </r>
  </si>
  <si>
    <r>
      <rPr>
        <b/>
        <sz val="12"/>
        <rFont val="Arial CE"/>
        <charset val="238"/>
      </rPr>
      <t xml:space="preserve">14. </t>
    </r>
    <r>
      <rPr>
        <sz val="10"/>
        <rFont val="Arial CE"/>
        <charset val="238"/>
      </rPr>
      <t>Rygl</t>
    </r>
  </si>
  <si>
    <r>
      <rPr>
        <b/>
        <sz val="10"/>
        <rFont val="Arial CE"/>
        <charset val="238"/>
      </rPr>
      <t xml:space="preserve">16. </t>
    </r>
    <r>
      <rPr>
        <sz val="10"/>
        <rFont val="Arial CE"/>
        <charset val="238"/>
      </rPr>
      <t>Svilias</t>
    </r>
  </si>
  <si>
    <r>
      <rPr>
        <b/>
        <sz val="10"/>
        <rFont val="Arial CE"/>
        <charset val="238"/>
      </rPr>
      <t xml:space="preserve">15. </t>
    </r>
    <r>
      <rPr>
        <sz val="10"/>
        <rFont val="Arial CE"/>
        <charset val="238"/>
      </rPr>
      <t>Ducháč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</si>
</sst>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.\ mmmm\ yyyy"/>
    <numFmt numFmtId="165" formatCode="d/m/yyyy;@"/>
  </numFmts>
  <fonts count="31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8"/>
      <name val="Verdana"/>
      <family val="2"/>
    </font>
    <font>
      <sz val="10"/>
      <name val="Times New Roman CE"/>
      <family val="1"/>
      <charset val="238"/>
    </font>
    <font>
      <sz val="8"/>
      <name val="Arial"/>
      <family val="2"/>
    </font>
    <font>
      <b/>
      <i/>
      <sz val="10"/>
      <name val="Times New Roman CE"/>
      <family val="1"/>
      <charset val="238"/>
    </font>
    <font>
      <b/>
      <sz val="8"/>
      <name val="Arial"/>
      <family val="2"/>
    </font>
    <font>
      <b/>
      <sz val="10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b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sz val="10"/>
      <name val="Verdana"/>
      <family val="2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8"/>
      <name val="Cambria"/>
      <family val="1"/>
      <charset val="238"/>
    </font>
    <font>
      <sz val="12"/>
      <name val="Cambria"/>
      <family val="1"/>
      <charset val="238"/>
    </font>
    <font>
      <i/>
      <sz val="12"/>
      <name val="Times New Roman"/>
      <family val="1"/>
      <charset val="238"/>
    </font>
    <font>
      <b/>
      <i/>
      <sz val="20"/>
      <name val="Times New Roman CE"/>
      <charset val="238"/>
    </font>
    <font>
      <b/>
      <i/>
      <sz val="28"/>
      <name val="Times New Roman CE"/>
      <charset val="238"/>
    </font>
    <font>
      <sz val="8"/>
      <color rgb="FF000000"/>
      <name val="Cambria"/>
      <family val="1"/>
      <charset val="238"/>
    </font>
    <font>
      <sz val="8"/>
      <color rgb="FF000000"/>
      <name val="Calibri"/>
      <family val="2"/>
      <charset val="238"/>
    </font>
    <font>
      <sz val="8"/>
      <color rgb="FF000000"/>
      <name val="Arial"/>
      <family val="2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b/>
      <sz val="14"/>
      <name val="Arial CE"/>
      <charset val="238"/>
    </font>
    <font>
      <sz val="12"/>
      <name val="Arial CE"/>
      <charset val="238"/>
    </font>
    <font>
      <b/>
      <sz val="10"/>
      <name val="Times New Roman CE"/>
      <charset val="238"/>
    </font>
    <font>
      <b/>
      <sz val="12"/>
      <name val="Times New Roman CE"/>
      <charset val="238"/>
    </font>
    <font>
      <sz val="10"/>
      <name val="Times New Roman CE"/>
      <charset val="238"/>
    </font>
    <font>
      <b/>
      <sz val="14"/>
      <name val="Times New Roman C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CCFF"/>
        <bgColor rgb="FFCCCCFF"/>
      </patternFill>
    </fill>
    <fill>
      <patternFill patternType="solid">
        <fgColor rgb="FFCCFFCC"/>
        <bgColor rgb="FFCCFFCC"/>
      </patternFill>
    </fill>
    <fill>
      <patternFill patternType="solid">
        <fgColor rgb="FFCCCCFF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auto="1"/>
      </bottom>
      <diagonal/>
    </border>
    <border>
      <left style="thin">
        <color rgb="FF000000"/>
      </left>
      <right style="double">
        <color indexed="64"/>
      </right>
      <top style="thin">
        <color rgb="FF000000"/>
      </top>
      <bottom style="double">
        <color auto="1"/>
      </bottom>
      <diagonal/>
    </border>
    <border>
      <left style="thin">
        <color rgb="FF000000"/>
      </left>
      <right/>
      <top style="thin">
        <color rgb="FF000000"/>
      </top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thin">
        <color rgb="FF000000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rgb="FF000000"/>
      </top>
      <bottom style="double">
        <color indexed="64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rgb="FF000000"/>
      </left>
      <right/>
      <top style="thin">
        <color rgb="FF000000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79">
    <xf numFmtId="0" fontId="0" fillId="0" borderId="0" xfId="0"/>
    <xf numFmtId="0" fontId="2" fillId="0" borderId="0" xfId="0" applyFont="1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right"/>
    </xf>
    <xf numFmtId="14" fontId="3" fillId="0" borderId="0" xfId="0" applyNumberFormat="1" applyFont="1" applyAlignment="1">
      <alignment horizontal="right"/>
    </xf>
    <xf numFmtId="0" fontId="6" fillId="0" borderId="0" xfId="0" applyFont="1"/>
    <xf numFmtId="0" fontId="6" fillId="0" borderId="1" xfId="0" applyFont="1" applyBorder="1"/>
    <xf numFmtId="0" fontId="4" fillId="0" borderId="2" xfId="0" applyFont="1" applyBorder="1"/>
    <xf numFmtId="0" fontId="6" fillId="0" borderId="3" xfId="0" applyFont="1" applyBorder="1"/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/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3" fillId="0" borderId="23" xfId="0" applyFont="1" applyBorder="1"/>
    <xf numFmtId="0" fontId="3" fillId="0" borderId="24" xfId="0" applyFont="1" applyBorder="1"/>
    <xf numFmtId="0" fontId="3" fillId="0" borderId="0" xfId="0" applyFont="1" applyBorder="1"/>
    <xf numFmtId="0" fontId="8" fillId="0" borderId="0" xfId="0" applyFont="1" applyAlignment="1">
      <alignment horizontal="right"/>
    </xf>
    <xf numFmtId="0" fontId="3" fillId="0" borderId="0" xfId="0" applyFont="1" applyFill="1"/>
    <xf numFmtId="164" fontId="10" fillId="0" borderId="0" xfId="0" applyNumberFormat="1" applyFont="1" applyAlignment="1">
      <alignment horizontal="right"/>
    </xf>
    <xf numFmtId="14" fontId="9" fillId="0" borderId="0" xfId="0" applyNumberFormat="1" applyFont="1" applyAlignment="1">
      <alignment horizontal="right"/>
    </xf>
    <xf numFmtId="0" fontId="3" fillId="0" borderId="25" xfId="0" applyFont="1" applyBorder="1"/>
    <xf numFmtId="0" fontId="3" fillId="0" borderId="26" xfId="0" applyFont="1" applyBorder="1"/>
    <xf numFmtId="0" fontId="2" fillId="0" borderId="0" xfId="0" applyFont="1" applyBorder="1" applyAlignment="1">
      <alignment horizontal="center"/>
    </xf>
    <xf numFmtId="0" fontId="3" fillId="2" borderId="0" xfId="0" applyFont="1" applyFill="1"/>
    <xf numFmtId="0" fontId="4" fillId="2" borderId="8" xfId="0" applyFont="1" applyFill="1" applyBorder="1"/>
    <xf numFmtId="0" fontId="4" fillId="2" borderId="13" xfId="0" applyFont="1" applyFill="1" applyBorder="1"/>
    <xf numFmtId="0" fontId="4" fillId="2" borderId="18" xfId="0" applyFont="1" applyFill="1" applyBorder="1"/>
    <xf numFmtId="0" fontId="5" fillId="0" borderId="0" xfId="0" applyFont="1" applyFill="1"/>
    <xf numFmtId="0" fontId="11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0" fontId="12" fillId="3" borderId="0" xfId="0" applyFont="1" applyFill="1" applyBorder="1"/>
    <xf numFmtId="0" fontId="13" fillId="0" borderId="0" xfId="0" applyFont="1" applyBorder="1"/>
    <xf numFmtId="0" fontId="13" fillId="0" borderId="0" xfId="0" applyFont="1" applyFill="1" applyBorder="1"/>
    <xf numFmtId="0" fontId="14" fillId="0" borderId="0" xfId="0" applyFont="1"/>
    <xf numFmtId="0" fontId="13" fillId="0" borderId="0" xfId="0" applyFont="1"/>
    <xf numFmtId="0" fontId="13" fillId="0" borderId="0" xfId="0" applyFont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13" fillId="0" borderId="0" xfId="0" applyFont="1" applyBorder="1" applyAlignment="1"/>
    <xf numFmtId="0" fontId="13" fillId="0" borderId="0" xfId="0" applyFont="1" applyBorder="1" applyAlignment="1">
      <alignment horizontal="center" vertical="center"/>
    </xf>
    <xf numFmtId="0" fontId="12" fillId="3" borderId="0" xfId="0" applyFont="1" applyFill="1" applyBorder="1" applyAlignment="1">
      <alignment horizontal="center"/>
    </xf>
    <xf numFmtId="0" fontId="12" fillId="3" borderId="0" xfId="0" applyFont="1" applyFill="1" applyBorder="1" applyAlignment="1">
      <alignment vertical="center"/>
    </xf>
    <xf numFmtId="0" fontId="13" fillId="4" borderId="0" xfId="0" applyFont="1" applyFill="1" applyBorder="1" applyAlignment="1">
      <alignment horizontal="center"/>
    </xf>
    <xf numFmtId="165" fontId="13" fillId="4" borderId="0" xfId="0" applyNumberFormat="1" applyFont="1" applyFill="1" applyBorder="1" applyAlignment="1">
      <alignment horizontal="center"/>
    </xf>
    <xf numFmtId="164" fontId="13" fillId="4" borderId="0" xfId="0" applyNumberFormat="1" applyFont="1" applyFill="1" applyBorder="1" applyAlignment="1">
      <alignment horizontal="center"/>
    </xf>
    <xf numFmtId="0" fontId="15" fillId="0" borderId="0" xfId="0" applyFont="1" applyAlignment="1">
      <alignment horizontal="right"/>
    </xf>
    <xf numFmtId="0" fontId="15" fillId="0" borderId="0" xfId="0" applyFont="1" applyFill="1" applyBorder="1"/>
    <xf numFmtId="0" fontId="16" fillId="0" borderId="0" xfId="0" applyFont="1" applyFill="1" applyBorder="1"/>
    <xf numFmtId="0" fontId="17" fillId="0" borderId="0" xfId="0" applyFont="1" applyAlignment="1">
      <alignment horizontal="right"/>
    </xf>
    <xf numFmtId="0" fontId="3" fillId="0" borderId="27" xfId="0" applyFont="1" applyBorder="1"/>
    <xf numFmtId="0" fontId="21" fillId="0" borderId="0" xfId="0" applyFont="1"/>
    <xf numFmtId="0" fontId="21" fillId="0" borderId="0" xfId="0" applyFont="1" applyFill="1"/>
    <xf numFmtId="0" fontId="21" fillId="0" borderId="0" xfId="0" applyFont="1" applyAlignment="1"/>
    <xf numFmtId="0" fontId="21" fillId="0" borderId="0" xfId="0" applyFont="1" applyAlignment="1">
      <alignment wrapText="1"/>
    </xf>
    <xf numFmtId="0" fontId="21" fillId="0" borderId="0" xfId="0" applyFont="1" applyFill="1" applyAlignment="1"/>
    <xf numFmtId="0" fontId="21" fillId="0" borderId="0" xfId="0" applyFont="1" applyAlignment="1">
      <alignment horizontal="left"/>
    </xf>
    <xf numFmtId="0" fontId="21" fillId="0" borderId="0" xfId="0" applyFont="1" applyFill="1" applyAlignment="1">
      <alignment horizontal="left"/>
    </xf>
    <xf numFmtId="49" fontId="22" fillId="0" borderId="29" xfId="0" applyNumberFormat="1" applyFont="1" applyFill="1" applyBorder="1"/>
    <xf numFmtId="49" fontId="22" fillId="0" borderId="30" xfId="0" applyNumberFormat="1" applyFont="1" applyFill="1" applyBorder="1"/>
    <xf numFmtId="49" fontId="22" fillId="0" borderId="31" xfId="0" applyNumberFormat="1" applyFont="1" applyFill="1" applyBorder="1"/>
    <xf numFmtId="49" fontId="22" fillId="0" borderId="32" xfId="0" applyNumberFormat="1" applyFont="1" applyFill="1" applyBorder="1"/>
    <xf numFmtId="49" fontId="22" fillId="0" borderId="0" xfId="0" applyNumberFormat="1" applyFont="1" applyFill="1"/>
    <xf numFmtId="49" fontId="22" fillId="0" borderId="33" xfId="0" applyNumberFormat="1" applyFont="1" applyFill="1" applyBorder="1"/>
    <xf numFmtId="49" fontId="22" fillId="0" borderId="34" xfId="0" applyNumberFormat="1" applyFont="1" applyFill="1" applyBorder="1"/>
    <xf numFmtId="49" fontId="22" fillId="0" borderId="35" xfId="0" applyNumberFormat="1" applyFont="1" applyFill="1" applyBorder="1"/>
    <xf numFmtId="49" fontId="22" fillId="0" borderId="36" xfId="0" applyNumberFormat="1" applyFont="1" applyFill="1" applyBorder="1"/>
    <xf numFmtId="0" fontId="22" fillId="0" borderId="37" xfId="0" applyFont="1" applyBorder="1" applyAlignment="1">
      <alignment horizontal="center"/>
    </xf>
    <xf numFmtId="0" fontId="22" fillId="0" borderId="38" xfId="0" applyFont="1" applyBorder="1" applyAlignment="1">
      <alignment horizontal="center"/>
    </xf>
    <xf numFmtId="0" fontId="22" fillId="0" borderId="39" xfId="0" applyFont="1" applyBorder="1" applyAlignment="1">
      <alignment horizontal="center"/>
    </xf>
    <xf numFmtId="0" fontId="22" fillId="5" borderId="40" xfId="0" applyFont="1" applyFill="1" applyBorder="1"/>
    <xf numFmtId="0" fontId="22" fillId="5" borderId="41" xfId="0" applyFont="1" applyFill="1" applyBorder="1"/>
    <xf numFmtId="0" fontId="22" fillId="5" borderId="42" xfId="0" applyFont="1" applyFill="1" applyBorder="1"/>
    <xf numFmtId="49" fontId="22" fillId="6" borderId="29" xfId="0" applyNumberFormat="1" applyFont="1" applyFill="1" applyBorder="1"/>
    <xf numFmtId="49" fontId="22" fillId="6" borderId="30" xfId="0" applyNumberFormat="1" applyFont="1" applyFill="1" applyBorder="1"/>
    <xf numFmtId="49" fontId="22" fillId="6" borderId="31" xfId="0" applyNumberFormat="1" applyFont="1" applyFill="1" applyBorder="1"/>
    <xf numFmtId="49" fontId="22" fillId="6" borderId="32" xfId="0" applyNumberFormat="1" applyFont="1" applyFill="1" applyBorder="1"/>
    <xf numFmtId="49" fontId="22" fillId="6" borderId="0" xfId="0" applyNumberFormat="1" applyFont="1" applyFill="1"/>
    <xf numFmtId="49" fontId="22" fillId="6" borderId="33" xfId="0" applyNumberFormat="1" applyFont="1" applyFill="1" applyBorder="1"/>
    <xf numFmtId="49" fontId="22" fillId="6" borderId="34" xfId="0" applyNumberFormat="1" applyFont="1" applyFill="1" applyBorder="1"/>
    <xf numFmtId="49" fontId="22" fillId="6" borderId="35" xfId="0" applyNumberFormat="1" applyFont="1" applyFill="1" applyBorder="1"/>
    <xf numFmtId="49" fontId="22" fillId="6" borderId="36" xfId="0" applyNumberFormat="1" applyFont="1" applyFill="1" applyBorder="1"/>
    <xf numFmtId="0" fontId="13" fillId="3" borderId="0" xfId="0" applyFont="1" applyFill="1" applyBorder="1" applyAlignment="1">
      <alignment horizontal="center" vertical="center"/>
    </xf>
    <xf numFmtId="0" fontId="20" fillId="3" borderId="0" xfId="0" applyFont="1" applyFill="1"/>
    <xf numFmtId="0" fontId="21" fillId="3" borderId="0" xfId="0" applyFont="1" applyFill="1"/>
    <xf numFmtId="0" fontId="21" fillId="3" borderId="0" xfId="0" applyFont="1" applyFill="1" applyAlignment="1"/>
    <xf numFmtId="0" fontId="21" fillId="3" borderId="0" xfId="0" applyFont="1" applyFill="1" applyAlignment="1">
      <alignment wrapText="1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/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/>
    <xf numFmtId="0" fontId="4" fillId="0" borderId="53" xfId="0" applyFont="1" applyBorder="1"/>
    <xf numFmtId="0" fontId="4" fillId="0" borderId="55" xfId="0" applyFont="1" applyBorder="1"/>
    <xf numFmtId="0" fontId="22" fillId="7" borderId="41" xfId="0" applyFont="1" applyFill="1" applyBorder="1"/>
    <xf numFmtId="0" fontId="4" fillId="7" borderId="52" xfId="0" applyFont="1" applyFill="1" applyBorder="1"/>
    <xf numFmtId="20" fontId="4" fillId="0" borderId="46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4" fillId="0" borderId="57" xfId="0" applyFont="1" applyBorder="1" applyAlignment="1">
      <alignment horizontal="center"/>
    </xf>
    <xf numFmtId="0" fontId="22" fillId="5" borderId="58" xfId="0" applyFont="1" applyFill="1" applyBorder="1"/>
    <xf numFmtId="0" fontId="4" fillId="0" borderId="59" xfId="0" applyFont="1" applyBorder="1"/>
    <xf numFmtId="0" fontId="4" fillId="0" borderId="60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22" fillId="0" borderId="61" xfId="0" applyFont="1" applyBorder="1" applyAlignment="1">
      <alignment horizontal="center"/>
    </xf>
    <xf numFmtId="0" fontId="4" fillId="0" borderId="18" xfId="0" applyFont="1" applyBorder="1"/>
    <xf numFmtId="0" fontId="4" fillId="0" borderId="19" xfId="0" applyFont="1" applyBorder="1"/>
    <xf numFmtId="0" fontId="4" fillId="0" borderId="62" xfId="0" applyFont="1" applyBorder="1"/>
    <xf numFmtId="0" fontId="4" fillId="0" borderId="54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7" borderId="62" xfId="0" applyFont="1" applyFill="1" applyBorder="1"/>
    <xf numFmtId="20" fontId="4" fillId="0" borderId="13" xfId="0" applyNumberFormat="1" applyFont="1" applyBorder="1" applyAlignment="1">
      <alignment horizontal="center"/>
    </xf>
    <xf numFmtId="20" fontId="4" fillId="0" borderId="14" xfId="0" applyNumberFormat="1" applyFont="1" applyBorder="1" applyAlignment="1">
      <alignment horizontal="center"/>
    </xf>
    <xf numFmtId="0" fontId="4" fillId="0" borderId="45" xfId="0" applyFont="1" applyBorder="1"/>
    <xf numFmtId="0" fontId="22" fillId="5" borderId="63" xfId="0" applyFont="1" applyFill="1" applyBorder="1"/>
    <xf numFmtId="20" fontId="4" fillId="0" borderId="23" xfId="0" applyNumberFormat="1" applyFont="1" applyBorder="1" applyAlignment="1">
      <alignment horizontal="center"/>
    </xf>
    <xf numFmtId="0" fontId="4" fillId="0" borderId="64" xfId="0" applyFont="1" applyBorder="1"/>
    <xf numFmtId="20" fontId="4" fillId="0" borderId="15" xfId="0" applyNumberFormat="1" applyFont="1" applyBorder="1" applyAlignment="1">
      <alignment horizontal="center"/>
    </xf>
    <xf numFmtId="0" fontId="7" fillId="3" borderId="22" xfId="0" applyFont="1" applyFill="1" applyBorder="1"/>
    <xf numFmtId="0" fontId="7" fillId="3" borderId="7" xfId="0" applyFont="1" applyFill="1" applyBorder="1"/>
    <xf numFmtId="0" fontId="7" fillId="3" borderId="9" xfId="0" applyFont="1" applyFill="1" applyBorder="1"/>
    <xf numFmtId="0" fontId="3" fillId="3" borderId="7" xfId="0" applyFont="1" applyFill="1" applyBorder="1"/>
    <xf numFmtId="0" fontId="3" fillId="3" borderId="9" xfId="0" applyFont="1" applyFill="1" applyBorder="1"/>
    <xf numFmtId="0" fontId="3" fillId="3" borderId="22" xfId="0" applyFont="1" applyFill="1" applyBorder="1"/>
    <xf numFmtId="0" fontId="3" fillId="3" borderId="11" xfId="0" applyFont="1" applyFill="1" applyBorder="1"/>
    <xf numFmtId="0" fontId="3" fillId="0" borderId="0" xfId="0" applyFont="1" applyBorder="1" applyAlignment="1">
      <alignment horizontal="right"/>
    </xf>
    <xf numFmtId="0" fontId="3" fillId="0" borderId="22" xfId="0" applyFont="1" applyFill="1" applyBorder="1"/>
    <xf numFmtId="0" fontId="3" fillId="0" borderId="11" xfId="0" applyFont="1" applyFill="1" applyBorder="1"/>
    <xf numFmtId="0" fontId="3" fillId="0" borderId="0" xfId="0" applyFont="1" applyAlignment="1">
      <alignment horizontal="left"/>
    </xf>
    <xf numFmtId="0" fontId="3" fillId="0" borderId="65" xfId="0" applyFont="1" applyBorder="1"/>
    <xf numFmtId="0" fontId="0" fillId="0" borderId="24" xfId="0" applyBorder="1"/>
    <xf numFmtId="0" fontId="0" fillId="0" borderId="0" xfId="0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20" fontId="0" fillId="0" borderId="0" xfId="0" applyNumberFormat="1" applyAlignment="1">
      <alignment horizontal="center"/>
    </xf>
    <xf numFmtId="0" fontId="0" fillId="0" borderId="65" xfId="0" applyBorder="1"/>
    <xf numFmtId="0" fontId="0" fillId="0" borderId="0" xfId="0" applyBorder="1"/>
    <xf numFmtId="0" fontId="7" fillId="0" borderId="0" xfId="0" applyFont="1" applyBorder="1"/>
    <xf numFmtId="0" fontId="0" fillId="0" borderId="0" xfId="0" applyBorder="1" applyAlignment="1">
      <alignment horizontal="center"/>
    </xf>
    <xf numFmtId="20" fontId="0" fillId="0" borderId="23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20" fontId="0" fillId="0" borderId="65" xfId="0" applyNumberFormat="1" applyBorder="1" applyAlignment="1">
      <alignment horizontal="center"/>
    </xf>
    <xf numFmtId="0" fontId="0" fillId="0" borderId="65" xfId="0" applyBorder="1" applyAlignment="1">
      <alignment horizontal="center"/>
    </xf>
    <xf numFmtId="20" fontId="0" fillId="0" borderId="26" xfId="0" applyNumberFormat="1" applyBorder="1" applyAlignment="1">
      <alignment horizontal="center"/>
    </xf>
    <xf numFmtId="0" fontId="0" fillId="0" borderId="27" xfId="0" applyBorder="1" applyAlignment="1">
      <alignment horizontal="center"/>
    </xf>
    <xf numFmtId="0" fontId="29" fillId="3" borderId="28" xfId="0" applyFont="1" applyFill="1" applyBorder="1"/>
    <xf numFmtId="0" fontId="27" fillId="3" borderId="11" xfId="0" applyFont="1" applyFill="1" applyBorder="1"/>
    <xf numFmtId="0" fontId="27" fillId="3" borderId="22" xfId="0" applyFont="1" applyFill="1" applyBorder="1"/>
    <xf numFmtId="0" fontId="26" fillId="0" borderId="0" xfId="0" applyFont="1"/>
    <xf numFmtId="0" fontId="19" fillId="0" borderId="0" xfId="0" applyFont="1" applyAlignment="1">
      <alignment horizontal="center" vertical="center"/>
    </xf>
    <xf numFmtId="0" fontId="18" fillId="0" borderId="0" xfId="0" applyFont="1" applyFill="1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colors>
    <mruColors>
      <color rgb="FFCCCCFF"/>
      <color rgb="FF99CCFF"/>
      <color rgb="FF00FF00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xmlns="" id="{EF5BB8D9-9236-411F-808F-F719BC835293}"/>
            </a:ext>
          </a:extLst>
        </xdr:cNvPr>
        <xdr:cNvGrpSpPr>
          <a:grpSpLocks/>
        </xdr:cNvGrpSpPr>
      </xdr:nvGrpSpPr>
      <xdr:grpSpPr bwMode="auto">
        <a:xfrm>
          <a:off x="6714565" y="11591365"/>
          <a:ext cx="0" cy="0"/>
          <a:chOff x="633" y="89"/>
          <a:chExt cx="133" cy="65"/>
        </a:xfrm>
      </xdr:grpSpPr>
      <xdr:pic>
        <xdr:nvPicPr>
          <xdr:cNvPr id="3" name="Picture 2" descr="C:\Pingpong\PINGPONG.CSTV.CZ\pics\loga\nittaku.gif">
            <a:extLst>
              <a:ext uri="{FF2B5EF4-FFF2-40B4-BE49-F238E27FC236}">
                <a16:creationId xmlns:a16="http://schemas.microsoft.com/office/drawing/2014/main" xmlns="" id="{521E378F-8DB2-449F-AAC6-ACF4D1365F8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Picture 3" descr="C:\Pingpong\PINGPONG.CSTV.CZ\pics\loga\butterfly.gif">
            <a:extLst>
              <a:ext uri="{FF2B5EF4-FFF2-40B4-BE49-F238E27FC236}">
                <a16:creationId xmlns:a16="http://schemas.microsoft.com/office/drawing/2014/main" xmlns="" id="{4FBA8272-4359-4515-A7BF-DB0A01C9BEE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0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xmlns="" id="{58E30FDE-48F3-441F-BB72-698EF24F7559}"/>
            </a:ext>
          </a:extLst>
        </xdr:cNvPr>
        <xdr:cNvGrpSpPr>
          <a:grpSpLocks/>
        </xdr:cNvGrpSpPr>
      </xdr:nvGrpSpPr>
      <xdr:grpSpPr bwMode="auto">
        <a:xfrm>
          <a:off x="6714565" y="11591365"/>
          <a:ext cx="0" cy="0"/>
          <a:chOff x="633" y="89"/>
          <a:chExt cx="133" cy="65"/>
        </a:xfrm>
      </xdr:grpSpPr>
      <xdr:pic>
        <xdr:nvPicPr>
          <xdr:cNvPr id="6" name="Picture 5" descr="C:\Pingpong\PINGPONG.CSTV.CZ\pics\loga\nittaku.gif">
            <a:extLst>
              <a:ext uri="{FF2B5EF4-FFF2-40B4-BE49-F238E27FC236}">
                <a16:creationId xmlns:a16="http://schemas.microsoft.com/office/drawing/2014/main" xmlns="" id="{D8FD67FD-3171-46C8-91D0-A7DACA411D1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7" name="Picture 6" descr="C:\Pingpong\PINGPONG.CSTV.CZ\pics\loga\butterfly.gif">
            <a:extLst>
              <a:ext uri="{FF2B5EF4-FFF2-40B4-BE49-F238E27FC236}">
                <a16:creationId xmlns:a16="http://schemas.microsoft.com/office/drawing/2014/main" xmlns="" id="{2656D505-8658-4841-A9C7-E2194164560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0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xmlns="" id="{073F12A0-B238-418A-A0DD-8E200DE9923A}"/>
            </a:ext>
          </a:extLst>
        </xdr:cNvPr>
        <xdr:cNvGrpSpPr>
          <a:grpSpLocks/>
        </xdr:cNvGrpSpPr>
      </xdr:nvGrpSpPr>
      <xdr:grpSpPr bwMode="auto">
        <a:xfrm>
          <a:off x="6714565" y="11591365"/>
          <a:ext cx="0" cy="0"/>
          <a:chOff x="633" y="89"/>
          <a:chExt cx="133" cy="65"/>
        </a:xfrm>
      </xdr:grpSpPr>
      <xdr:pic>
        <xdr:nvPicPr>
          <xdr:cNvPr id="9" name="Picture 8" descr="C:\Pingpong\PINGPONG.CSTV.CZ\pics\loga\nittaku.gif">
            <a:extLst>
              <a:ext uri="{FF2B5EF4-FFF2-40B4-BE49-F238E27FC236}">
                <a16:creationId xmlns:a16="http://schemas.microsoft.com/office/drawing/2014/main" xmlns="" id="{4B9433C1-2697-4ABC-B48F-4E3A9905BE8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" name="Picture 9" descr="C:\Pingpong\PINGPONG.CSTV.CZ\pics\loga\butterfly.gif">
            <a:extLst>
              <a:ext uri="{FF2B5EF4-FFF2-40B4-BE49-F238E27FC236}">
                <a16:creationId xmlns:a16="http://schemas.microsoft.com/office/drawing/2014/main" xmlns="" id="{00BB3C00-CA7B-47F0-A2BE-B17EC30118C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0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xmlns="" id="{2EDE91F3-5EF7-4BD7-838C-C1C509483901}"/>
            </a:ext>
          </a:extLst>
        </xdr:cNvPr>
        <xdr:cNvGrpSpPr>
          <a:grpSpLocks/>
        </xdr:cNvGrpSpPr>
      </xdr:nvGrpSpPr>
      <xdr:grpSpPr bwMode="auto">
        <a:xfrm>
          <a:off x="6714565" y="11591365"/>
          <a:ext cx="0" cy="0"/>
          <a:chOff x="633" y="89"/>
          <a:chExt cx="133" cy="65"/>
        </a:xfrm>
      </xdr:grpSpPr>
      <xdr:pic>
        <xdr:nvPicPr>
          <xdr:cNvPr id="12" name="Picture 11" descr="C:\Pingpong\PINGPONG.CSTV.CZ\pics\loga\nittaku.gif">
            <a:extLst>
              <a:ext uri="{FF2B5EF4-FFF2-40B4-BE49-F238E27FC236}">
                <a16:creationId xmlns:a16="http://schemas.microsoft.com/office/drawing/2014/main" xmlns="" id="{3AF330F1-24A5-41EF-9751-1B0CABCBEF0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3" name="Picture 12" descr="C:\Pingpong\PINGPONG.CSTV.CZ\pics\loga\butterfly.gif">
            <a:extLst>
              <a:ext uri="{FF2B5EF4-FFF2-40B4-BE49-F238E27FC236}">
                <a16:creationId xmlns:a16="http://schemas.microsoft.com/office/drawing/2014/main" xmlns="" id="{B6ACD9AA-7B47-4258-B853-B5AF0C80CE1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0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xmlns="" id="{90CEACF5-FD65-4168-A63B-E188D19A94D4}"/>
            </a:ext>
          </a:extLst>
        </xdr:cNvPr>
        <xdr:cNvGrpSpPr>
          <a:grpSpLocks/>
        </xdr:cNvGrpSpPr>
      </xdr:nvGrpSpPr>
      <xdr:grpSpPr bwMode="auto">
        <a:xfrm>
          <a:off x="6714565" y="11591365"/>
          <a:ext cx="0" cy="0"/>
          <a:chOff x="633" y="89"/>
          <a:chExt cx="133" cy="65"/>
        </a:xfrm>
      </xdr:grpSpPr>
      <xdr:pic>
        <xdr:nvPicPr>
          <xdr:cNvPr id="15" name="Picture 14" descr="C:\Pingpong\PINGPONG.CSTV.CZ\pics\loga\nittaku.gif">
            <a:extLst>
              <a:ext uri="{FF2B5EF4-FFF2-40B4-BE49-F238E27FC236}">
                <a16:creationId xmlns:a16="http://schemas.microsoft.com/office/drawing/2014/main" xmlns="" id="{1C41F6E1-BDF6-4DEE-973D-6429D67F8DC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6" name="Picture 15" descr="C:\Pingpong\PINGPONG.CSTV.CZ\pics\loga\butterfly.gif">
            <a:extLst>
              <a:ext uri="{FF2B5EF4-FFF2-40B4-BE49-F238E27FC236}">
                <a16:creationId xmlns:a16="http://schemas.microsoft.com/office/drawing/2014/main" xmlns="" id="{F1BD2ADF-17EB-48B1-8FC3-2EF87838627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0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17" name="Group 16">
          <a:extLst>
            <a:ext uri="{FF2B5EF4-FFF2-40B4-BE49-F238E27FC236}">
              <a16:creationId xmlns:a16="http://schemas.microsoft.com/office/drawing/2014/main" xmlns="" id="{321A9F65-B2C2-4279-989A-DA6384C259A1}"/>
            </a:ext>
          </a:extLst>
        </xdr:cNvPr>
        <xdr:cNvGrpSpPr>
          <a:grpSpLocks/>
        </xdr:cNvGrpSpPr>
      </xdr:nvGrpSpPr>
      <xdr:grpSpPr bwMode="auto">
        <a:xfrm>
          <a:off x="6714565" y="11591365"/>
          <a:ext cx="0" cy="0"/>
          <a:chOff x="633" y="89"/>
          <a:chExt cx="133" cy="65"/>
        </a:xfrm>
      </xdr:grpSpPr>
      <xdr:pic>
        <xdr:nvPicPr>
          <xdr:cNvPr id="18" name="Picture 17" descr="C:\Pingpong\PINGPONG.CSTV.CZ\pics\loga\nittaku.gif">
            <a:extLst>
              <a:ext uri="{FF2B5EF4-FFF2-40B4-BE49-F238E27FC236}">
                <a16:creationId xmlns:a16="http://schemas.microsoft.com/office/drawing/2014/main" xmlns="" id="{14A881FD-F34E-4864-AE5F-793770C3D07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9" name="Picture 18" descr="C:\Pingpong\PINGPONG.CSTV.CZ\pics\loga\butterfly.gif">
            <a:extLst>
              <a:ext uri="{FF2B5EF4-FFF2-40B4-BE49-F238E27FC236}">
                <a16:creationId xmlns:a16="http://schemas.microsoft.com/office/drawing/2014/main" xmlns="" id="{DAF35FC4-D14E-4DAC-B683-5CEC31ABB12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0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20" name="Group 19">
          <a:extLst>
            <a:ext uri="{FF2B5EF4-FFF2-40B4-BE49-F238E27FC236}">
              <a16:creationId xmlns:a16="http://schemas.microsoft.com/office/drawing/2014/main" xmlns="" id="{9EB391ED-7225-47DA-BA21-13BCFCCFE718}"/>
            </a:ext>
          </a:extLst>
        </xdr:cNvPr>
        <xdr:cNvGrpSpPr>
          <a:grpSpLocks/>
        </xdr:cNvGrpSpPr>
      </xdr:nvGrpSpPr>
      <xdr:grpSpPr bwMode="auto">
        <a:xfrm>
          <a:off x="6714565" y="11591365"/>
          <a:ext cx="0" cy="0"/>
          <a:chOff x="633" y="89"/>
          <a:chExt cx="133" cy="65"/>
        </a:xfrm>
      </xdr:grpSpPr>
      <xdr:pic>
        <xdr:nvPicPr>
          <xdr:cNvPr id="21" name="Picture 20" descr="C:\Pingpong\PINGPONG.CSTV.CZ\pics\loga\nittaku.gif">
            <a:extLst>
              <a:ext uri="{FF2B5EF4-FFF2-40B4-BE49-F238E27FC236}">
                <a16:creationId xmlns:a16="http://schemas.microsoft.com/office/drawing/2014/main" xmlns="" id="{5D7CA98B-A709-4933-8F18-5F7443164BB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22" name="Picture 21" descr="C:\Pingpong\PINGPONG.CSTV.CZ\pics\loga\butterfly.gif">
            <a:extLst>
              <a:ext uri="{FF2B5EF4-FFF2-40B4-BE49-F238E27FC236}">
                <a16:creationId xmlns:a16="http://schemas.microsoft.com/office/drawing/2014/main" xmlns="" id="{D139488F-FFC0-4970-9BC5-FFB81CCF54F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6</xdr:col>
      <xdr:colOff>314325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23" name="Group 22">
          <a:extLst>
            <a:ext uri="{FF2B5EF4-FFF2-40B4-BE49-F238E27FC236}">
              <a16:creationId xmlns:a16="http://schemas.microsoft.com/office/drawing/2014/main" xmlns="" id="{9B6158DB-E30C-4C35-AFFA-A4752C8BB2C5}"/>
            </a:ext>
          </a:extLst>
        </xdr:cNvPr>
        <xdr:cNvGrpSpPr>
          <a:grpSpLocks/>
        </xdr:cNvGrpSpPr>
      </xdr:nvGrpSpPr>
      <xdr:grpSpPr bwMode="auto">
        <a:xfrm>
          <a:off x="5693149" y="11591365"/>
          <a:ext cx="1021416" cy="0"/>
          <a:chOff x="633" y="89"/>
          <a:chExt cx="133" cy="65"/>
        </a:xfrm>
      </xdr:grpSpPr>
      <xdr:pic>
        <xdr:nvPicPr>
          <xdr:cNvPr id="24" name="Picture 23" descr="C:\Pingpong\PINGPONG.CSTV.CZ\pics\loga\nittaku.gif">
            <a:extLst>
              <a:ext uri="{FF2B5EF4-FFF2-40B4-BE49-F238E27FC236}">
                <a16:creationId xmlns:a16="http://schemas.microsoft.com/office/drawing/2014/main" xmlns="" id="{974F7E4D-4FFD-42AD-BA6A-758879C2880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25" name="Picture 24" descr="C:\Pingpong\PINGPONG.CSTV.CZ\pics\loga\butterfly.gif">
            <a:extLst>
              <a:ext uri="{FF2B5EF4-FFF2-40B4-BE49-F238E27FC236}">
                <a16:creationId xmlns:a16="http://schemas.microsoft.com/office/drawing/2014/main" xmlns="" id="{4C3AC85C-7914-4D99-BDC0-B1F616E323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5</xdr:col>
      <xdr:colOff>781050</xdr:colOff>
      <xdr:row>66</xdr:row>
      <xdr:rowOff>0</xdr:rowOff>
    </xdr:from>
    <xdr:to>
      <xdr:col>6</xdr:col>
      <xdr:colOff>1647825</xdr:colOff>
      <xdr:row>66</xdr:row>
      <xdr:rowOff>0</xdr:rowOff>
    </xdr:to>
    <xdr:pic>
      <xdr:nvPicPr>
        <xdr:cNvPr id="26" name="Picture 25" descr="C:\Pingpong\PINGPONG.CSTV.CZ\pics\loga\vulkan_long.gif">
          <a:extLst>
            <a:ext uri="{FF2B5EF4-FFF2-40B4-BE49-F238E27FC236}">
              <a16:creationId xmlns:a16="http://schemas.microsoft.com/office/drawing/2014/main" xmlns="" id="{19F8A7FE-DE5E-466B-B002-15E8229DF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grayscl/>
          <a:biLevel thresh="50000"/>
        </a:blip>
        <a:srcRect/>
        <a:stretch>
          <a:fillRect/>
        </a:stretch>
      </xdr:blipFill>
      <xdr:spPr bwMode="auto">
        <a:xfrm>
          <a:off x="4714875" y="11049000"/>
          <a:ext cx="1809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1514475</xdr:colOff>
      <xdr:row>66</xdr:row>
      <xdr:rowOff>0</xdr:rowOff>
    </xdr:from>
    <xdr:to>
      <xdr:col>6</xdr:col>
      <xdr:colOff>1619250</xdr:colOff>
      <xdr:row>66</xdr:row>
      <xdr:rowOff>0</xdr:rowOff>
    </xdr:to>
    <xdr:pic>
      <xdr:nvPicPr>
        <xdr:cNvPr id="27" name="Picture 26" descr="C:\Pingpong\PINGPONG.CSTV.CZ\pics\loga\husqvarna.gif">
          <a:extLst>
            <a:ext uri="{FF2B5EF4-FFF2-40B4-BE49-F238E27FC236}">
              <a16:creationId xmlns:a16="http://schemas.microsoft.com/office/drawing/2014/main" xmlns="" id="{490F5EEB-3193-4490-8C23-A8804CAFD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grayscl/>
          <a:biLevel thresh="50000"/>
        </a:blip>
        <a:srcRect/>
        <a:stretch>
          <a:fillRect/>
        </a:stretch>
      </xdr:blipFill>
      <xdr:spPr bwMode="auto">
        <a:xfrm>
          <a:off x="5229225" y="11049000"/>
          <a:ext cx="1295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314325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28" name="Group 27">
          <a:extLst>
            <a:ext uri="{FF2B5EF4-FFF2-40B4-BE49-F238E27FC236}">
              <a16:creationId xmlns:a16="http://schemas.microsoft.com/office/drawing/2014/main" xmlns="" id="{C891133B-DDF7-4439-AFB4-D86F89686E70}"/>
            </a:ext>
          </a:extLst>
        </xdr:cNvPr>
        <xdr:cNvGrpSpPr>
          <a:grpSpLocks/>
        </xdr:cNvGrpSpPr>
      </xdr:nvGrpSpPr>
      <xdr:grpSpPr bwMode="auto">
        <a:xfrm>
          <a:off x="5693149" y="11591365"/>
          <a:ext cx="1021416" cy="0"/>
          <a:chOff x="633" y="89"/>
          <a:chExt cx="133" cy="65"/>
        </a:xfrm>
      </xdr:grpSpPr>
      <xdr:pic>
        <xdr:nvPicPr>
          <xdr:cNvPr id="29" name="Picture 28" descr="C:\Pingpong\PINGPONG.CSTV.CZ\pics\loga\nittaku.gif">
            <a:extLst>
              <a:ext uri="{FF2B5EF4-FFF2-40B4-BE49-F238E27FC236}">
                <a16:creationId xmlns:a16="http://schemas.microsoft.com/office/drawing/2014/main" xmlns="" id="{7815D34E-61C5-4A4C-B8D6-AED9F13C953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30" name="Picture 29" descr="C:\Pingpong\PINGPONG.CSTV.CZ\pics\loga\butterfly.gif">
            <a:extLst>
              <a:ext uri="{FF2B5EF4-FFF2-40B4-BE49-F238E27FC236}">
                <a16:creationId xmlns:a16="http://schemas.microsoft.com/office/drawing/2014/main" xmlns="" id="{9AB4CC31-B6A1-4705-8511-CF6BE3A19D9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5</xdr:col>
      <xdr:colOff>781050</xdr:colOff>
      <xdr:row>66</xdr:row>
      <xdr:rowOff>0</xdr:rowOff>
    </xdr:from>
    <xdr:to>
      <xdr:col>6</xdr:col>
      <xdr:colOff>1647825</xdr:colOff>
      <xdr:row>66</xdr:row>
      <xdr:rowOff>0</xdr:rowOff>
    </xdr:to>
    <xdr:pic>
      <xdr:nvPicPr>
        <xdr:cNvPr id="31" name="Picture 30" descr="C:\Pingpong\PINGPONG.CSTV.CZ\pics\loga\vulkan_long.gif">
          <a:extLst>
            <a:ext uri="{FF2B5EF4-FFF2-40B4-BE49-F238E27FC236}">
              <a16:creationId xmlns:a16="http://schemas.microsoft.com/office/drawing/2014/main" xmlns="" id="{A9C10AB4-D9E5-490C-87DB-D9F42B3D8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grayscl/>
          <a:biLevel thresh="50000"/>
        </a:blip>
        <a:srcRect/>
        <a:stretch>
          <a:fillRect/>
        </a:stretch>
      </xdr:blipFill>
      <xdr:spPr bwMode="auto">
        <a:xfrm>
          <a:off x="4714875" y="11049000"/>
          <a:ext cx="1809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1514475</xdr:colOff>
      <xdr:row>66</xdr:row>
      <xdr:rowOff>0</xdr:rowOff>
    </xdr:from>
    <xdr:to>
      <xdr:col>6</xdr:col>
      <xdr:colOff>1619250</xdr:colOff>
      <xdr:row>66</xdr:row>
      <xdr:rowOff>0</xdr:rowOff>
    </xdr:to>
    <xdr:pic>
      <xdr:nvPicPr>
        <xdr:cNvPr id="32" name="Picture 31" descr="C:\Pingpong\PINGPONG.CSTV.CZ\pics\loga\husqvarna.gif">
          <a:extLst>
            <a:ext uri="{FF2B5EF4-FFF2-40B4-BE49-F238E27FC236}">
              <a16:creationId xmlns:a16="http://schemas.microsoft.com/office/drawing/2014/main" xmlns="" id="{36092F84-F436-489F-97BC-DCFB10E43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grayscl/>
          <a:biLevel thresh="50000"/>
        </a:blip>
        <a:srcRect/>
        <a:stretch>
          <a:fillRect/>
        </a:stretch>
      </xdr:blipFill>
      <xdr:spPr bwMode="auto">
        <a:xfrm>
          <a:off x="5229225" y="11049000"/>
          <a:ext cx="1295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33" name="Group 32">
          <a:extLst>
            <a:ext uri="{FF2B5EF4-FFF2-40B4-BE49-F238E27FC236}">
              <a16:creationId xmlns:a16="http://schemas.microsoft.com/office/drawing/2014/main" xmlns="" id="{76A8A6BA-2279-4B53-B7D2-0139095275B0}"/>
            </a:ext>
          </a:extLst>
        </xdr:cNvPr>
        <xdr:cNvGrpSpPr>
          <a:grpSpLocks/>
        </xdr:cNvGrpSpPr>
      </xdr:nvGrpSpPr>
      <xdr:grpSpPr bwMode="auto">
        <a:xfrm>
          <a:off x="6714565" y="11591365"/>
          <a:ext cx="0" cy="0"/>
          <a:chOff x="633" y="89"/>
          <a:chExt cx="133" cy="65"/>
        </a:xfrm>
      </xdr:grpSpPr>
      <xdr:pic>
        <xdr:nvPicPr>
          <xdr:cNvPr id="34" name="Picture 33" descr="C:\Pingpong\PINGPONG.CSTV.CZ\pics\loga\nittaku.gif">
            <a:extLst>
              <a:ext uri="{FF2B5EF4-FFF2-40B4-BE49-F238E27FC236}">
                <a16:creationId xmlns:a16="http://schemas.microsoft.com/office/drawing/2014/main" xmlns="" id="{E60A02F5-C4ED-4775-AED7-D176AF91D45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35" name="Picture 34" descr="C:\Pingpong\PINGPONG.CSTV.CZ\pics\loga\butterfly.gif">
            <a:extLst>
              <a:ext uri="{FF2B5EF4-FFF2-40B4-BE49-F238E27FC236}">
                <a16:creationId xmlns:a16="http://schemas.microsoft.com/office/drawing/2014/main" xmlns="" id="{884C3654-BCE0-4EA0-BC55-91300FA0D1C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0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36" name="Group 35">
          <a:extLst>
            <a:ext uri="{FF2B5EF4-FFF2-40B4-BE49-F238E27FC236}">
              <a16:creationId xmlns:a16="http://schemas.microsoft.com/office/drawing/2014/main" xmlns="" id="{0EA38813-78A5-47CB-B31A-1349DCCD7EC1}"/>
            </a:ext>
          </a:extLst>
        </xdr:cNvPr>
        <xdr:cNvGrpSpPr>
          <a:grpSpLocks/>
        </xdr:cNvGrpSpPr>
      </xdr:nvGrpSpPr>
      <xdr:grpSpPr bwMode="auto">
        <a:xfrm>
          <a:off x="6714565" y="11591365"/>
          <a:ext cx="0" cy="0"/>
          <a:chOff x="633" y="89"/>
          <a:chExt cx="133" cy="65"/>
        </a:xfrm>
      </xdr:grpSpPr>
      <xdr:pic>
        <xdr:nvPicPr>
          <xdr:cNvPr id="37" name="Picture 36" descr="C:\Pingpong\PINGPONG.CSTV.CZ\pics\loga\nittaku.gif">
            <a:extLst>
              <a:ext uri="{FF2B5EF4-FFF2-40B4-BE49-F238E27FC236}">
                <a16:creationId xmlns:a16="http://schemas.microsoft.com/office/drawing/2014/main" xmlns="" id="{34B9D797-23B0-43DC-B38F-A68E7D20008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38" name="Picture 37" descr="C:\Pingpong\PINGPONG.CSTV.CZ\pics\loga\butterfly.gif">
            <a:extLst>
              <a:ext uri="{FF2B5EF4-FFF2-40B4-BE49-F238E27FC236}">
                <a16:creationId xmlns:a16="http://schemas.microsoft.com/office/drawing/2014/main" xmlns="" id="{78D498DD-F0ED-442A-BA25-8ADB8619965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0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39" name="Group 38">
          <a:extLst>
            <a:ext uri="{FF2B5EF4-FFF2-40B4-BE49-F238E27FC236}">
              <a16:creationId xmlns:a16="http://schemas.microsoft.com/office/drawing/2014/main" xmlns="" id="{A4976D60-466F-4CC4-A4D1-D3EDB373E158}"/>
            </a:ext>
          </a:extLst>
        </xdr:cNvPr>
        <xdr:cNvGrpSpPr>
          <a:grpSpLocks/>
        </xdr:cNvGrpSpPr>
      </xdr:nvGrpSpPr>
      <xdr:grpSpPr bwMode="auto">
        <a:xfrm>
          <a:off x="6714565" y="11591365"/>
          <a:ext cx="0" cy="0"/>
          <a:chOff x="633" y="89"/>
          <a:chExt cx="133" cy="65"/>
        </a:xfrm>
      </xdr:grpSpPr>
      <xdr:pic>
        <xdr:nvPicPr>
          <xdr:cNvPr id="40" name="Picture 39" descr="C:\Pingpong\PINGPONG.CSTV.CZ\pics\loga\nittaku.gif">
            <a:extLst>
              <a:ext uri="{FF2B5EF4-FFF2-40B4-BE49-F238E27FC236}">
                <a16:creationId xmlns:a16="http://schemas.microsoft.com/office/drawing/2014/main" xmlns="" id="{82778187-5573-4DD5-9185-FDCEEBF55F0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1" name="Picture 40" descr="C:\Pingpong\PINGPONG.CSTV.CZ\pics\loga\butterfly.gif">
            <a:extLst>
              <a:ext uri="{FF2B5EF4-FFF2-40B4-BE49-F238E27FC236}">
                <a16:creationId xmlns:a16="http://schemas.microsoft.com/office/drawing/2014/main" xmlns="" id="{E01C535B-6A7B-4E90-873B-D371E7017E8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0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42" name="Group 41">
          <a:extLst>
            <a:ext uri="{FF2B5EF4-FFF2-40B4-BE49-F238E27FC236}">
              <a16:creationId xmlns:a16="http://schemas.microsoft.com/office/drawing/2014/main" xmlns="" id="{09C736B7-6CCE-412D-B9AC-4D72E451D30E}"/>
            </a:ext>
          </a:extLst>
        </xdr:cNvPr>
        <xdr:cNvGrpSpPr>
          <a:grpSpLocks/>
        </xdr:cNvGrpSpPr>
      </xdr:nvGrpSpPr>
      <xdr:grpSpPr bwMode="auto">
        <a:xfrm>
          <a:off x="6714565" y="11591365"/>
          <a:ext cx="0" cy="0"/>
          <a:chOff x="633" y="89"/>
          <a:chExt cx="133" cy="65"/>
        </a:xfrm>
      </xdr:grpSpPr>
      <xdr:pic>
        <xdr:nvPicPr>
          <xdr:cNvPr id="43" name="Picture 42" descr="C:\Pingpong\PINGPONG.CSTV.CZ\pics\loga\nittaku.gif">
            <a:extLst>
              <a:ext uri="{FF2B5EF4-FFF2-40B4-BE49-F238E27FC236}">
                <a16:creationId xmlns:a16="http://schemas.microsoft.com/office/drawing/2014/main" xmlns="" id="{07225809-1D84-4759-BF08-61644D535C1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4" name="Picture 43" descr="C:\Pingpong\PINGPONG.CSTV.CZ\pics\loga\butterfly.gif">
            <a:extLst>
              <a:ext uri="{FF2B5EF4-FFF2-40B4-BE49-F238E27FC236}">
                <a16:creationId xmlns:a16="http://schemas.microsoft.com/office/drawing/2014/main" xmlns="" id="{4DAB00C9-3B12-48D7-AC0F-09148211064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0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45" name="Group 44">
          <a:extLst>
            <a:ext uri="{FF2B5EF4-FFF2-40B4-BE49-F238E27FC236}">
              <a16:creationId xmlns:a16="http://schemas.microsoft.com/office/drawing/2014/main" xmlns="" id="{65DA30D9-419C-43B9-9F56-7E6DE671621F}"/>
            </a:ext>
          </a:extLst>
        </xdr:cNvPr>
        <xdr:cNvGrpSpPr>
          <a:grpSpLocks/>
        </xdr:cNvGrpSpPr>
      </xdr:nvGrpSpPr>
      <xdr:grpSpPr bwMode="auto">
        <a:xfrm>
          <a:off x="6714565" y="11591365"/>
          <a:ext cx="0" cy="0"/>
          <a:chOff x="633" y="89"/>
          <a:chExt cx="133" cy="65"/>
        </a:xfrm>
      </xdr:grpSpPr>
      <xdr:pic>
        <xdr:nvPicPr>
          <xdr:cNvPr id="46" name="Picture 45" descr="C:\Pingpong\PINGPONG.CSTV.CZ\pics\loga\nittaku.gif">
            <a:extLst>
              <a:ext uri="{FF2B5EF4-FFF2-40B4-BE49-F238E27FC236}">
                <a16:creationId xmlns:a16="http://schemas.microsoft.com/office/drawing/2014/main" xmlns="" id="{FD0C37BE-54A8-465A-878F-179CCA6DD34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7" name="Picture 46" descr="C:\Pingpong\PINGPONG.CSTV.CZ\pics\loga\butterfly.gif">
            <a:extLst>
              <a:ext uri="{FF2B5EF4-FFF2-40B4-BE49-F238E27FC236}">
                <a16:creationId xmlns:a16="http://schemas.microsoft.com/office/drawing/2014/main" xmlns="" id="{3207F9DF-F07D-4C9A-A3BF-682FF5D370F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0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48" name="Group 47">
          <a:extLst>
            <a:ext uri="{FF2B5EF4-FFF2-40B4-BE49-F238E27FC236}">
              <a16:creationId xmlns:a16="http://schemas.microsoft.com/office/drawing/2014/main" xmlns="" id="{486515DF-D86E-4357-AEB2-001F3EE1011B}"/>
            </a:ext>
          </a:extLst>
        </xdr:cNvPr>
        <xdr:cNvGrpSpPr>
          <a:grpSpLocks/>
        </xdr:cNvGrpSpPr>
      </xdr:nvGrpSpPr>
      <xdr:grpSpPr bwMode="auto">
        <a:xfrm>
          <a:off x="6714565" y="11591365"/>
          <a:ext cx="0" cy="0"/>
          <a:chOff x="633" y="89"/>
          <a:chExt cx="133" cy="65"/>
        </a:xfrm>
      </xdr:grpSpPr>
      <xdr:pic>
        <xdr:nvPicPr>
          <xdr:cNvPr id="49" name="Picture 48" descr="C:\Pingpong\PINGPONG.CSTV.CZ\pics\loga\nittaku.gif">
            <a:extLst>
              <a:ext uri="{FF2B5EF4-FFF2-40B4-BE49-F238E27FC236}">
                <a16:creationId xmlns:a16="http://schemas.microsoft.com/office/drawing/2014/main" xmlns="" id="{B468DA71-BC10-4189-ADD7-8FE04E76D86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50" name="Picture 49" descr="C:\Pingpong\PINGPONG.CSTV.CZ\pics\loga\butterfly.gif">
            <a:extLst>
              <a:ext uri="{FF2B5EF4-FFF2-40B4-BE49-F238E27FC236}">
                <a16:creationId xmlns:a16="http://schemas.microsoft.com/office/drawing/2014/main" xmlns="" id="{F5B49A89-EA6D-40E0-A825-7114942C9AE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0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51" name="Group 50">
          <a:extLst>
            <a:ext uri="{FF2B5EF4-FFF2-40B4-BE49-F238E27FC236}">
              <a16:creationId xmlns:a16="http://schemas.microsoft.com/office/drawing/2014/main" xmlns="" id="{B54775FC-BE2F-4388-ACBA-FAB05B66362C}"/>
            </a:ext>
          </a:extLst>
        </xdr:cNvPr>
        <xdr:cNvGrpSpPr>
          <a:grpSpLocks/>
        </xdr:cNvGrpSpPr>
      </xdr:nvGrpSpPr>
      <xdr:grpSpPr bwMode="auto">
        <a:xfrm>
          <a:off x="6714565" y="11591365"/>
          <a:ext cx="0" cy="0"/>
          <a:chOff x="633" y="89"/>
          <a:chExt cx="133" cy="65"/>
        </a:xfrm>
      </xdr:grpSpPr>
      <xdr:pic>
        <xdr:nvPicPr>
          <xdr:cNvPr id="52" name="Picture 51" descr="C:\Pingpong\PINGPONG.CSTV.CZ\pics\loga\nittaku.gif">
            <a:extLst>
              <a:ext uri="{FF2B5EF4-FFF2-40B4-BE49-F238E27FC236}">
                <a16:creationId xmlns:a16="http://schemas.microsoft.com/office/drawing/2014/main" xmlns="" id="{BE195EAE-2CE3-40F9-886F-E179FDC0C2E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53" name="Picture 52" descr="C:\Pingpong\PINGPONG.CSTV.CZ\pics\loga\butterfly.gif">
            <a:extLst>
              <a:ext uri="{FF2B5EF4-FFF2-40B4-BE49-F238E27FC236}">
                <a16:creationId xmlns:a16="http://schemas.microsoft.com/office/drawing/2014/main" xmlns="" id="{25EA62AC-7FE4-4D77-B104-586E26701AE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0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54" name="Group 53">
          <a:extLst>
            <a:ext uri="{FF2B5EF4-FFF2-40B4-BE49-F238E27FC236}">
              <a16:creationId xmlns:a16="http://schemas.microsoft.com/office/drawing/2014/main" xmlns="" id="{FEAA9B27-0A2F-4DCA-8C85-DEEF0A089C53}"/>
            </a:ext>
          </a:extLst>
        </xdr:cNvPr>
        <xdr:cNvGrpSpPr>
          <a:grpSpLocks/>
        </xdr:cNvGrpSpPr>
      </xdr:nvGrpSpPr>
      <xdr:grpSpPr bwMode="auto">
        <a:xfrm>
          <a:off x="6714565" y="11591365"/>
          <a:ext cx="0" cy="0"/>
          <a:chOff x="633" y="89"/>
          <a:chExt cx="133" cy="65"/>
        </a:xfrm>
      </xdr:grpSpPr>
      <xdr:pic>
        <xdr:nvPicPr>
          <xdr:cNvPr id="55" name="Picture 54" descr="C:\Pingpong\PINGPONG.CSTV.CZ\pics\loga\nittaku.gif">
            <a:extLst>
              <a:ext uri="{FF2B5EF4-FFF2-40B4-BE49-F238E27FC236}">
                <a16:creationId xmlns:a16="http://schemas.microsoft.com/office/drawing/2014/main" xmlns="" id="{9E5E0FA4-EC93-4D50-B711-44E3043B586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56" name="Picture 55" descr="C:\Pingpong\PINGPONG.CSTV.CZ\pics\loga\butterfly.gif">
            <a:extLst>
              <a:ext uri="{FF2B5EF4-FFF2-40B4-BE49-F238E27FC236}">
                <a16:creationId xmlns:a16="http://schemas.microsoft.com/office/drawing/2014/main" xmlns="" id="{C93FCF97-7C32-454C-A1BD-C9EDB3E0889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0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57" name="Group 56">
          <a:extLst>
            <a:ext uri="{FF2B5EF4-FFF2-40B4-BE49-F238E27FC236}">
              <a16:creationId xmlns:a16="http://schemas.microsoft.com/office/drawing/2014/main" xmlns="" id="{C26121D5-7746-4D7C-B0DB-5BEF8C31343F}"/>
            </a:ext>
          </a:extLst>
        </xdr:cNvPr>
        <xdr:cNvGrpSpPr>
          <a:grpSpLocks/>
        </xdr:cNvGrpSpPr>
      </xdr:nvGrpSpPr>
      <xdr:grpSpPr bwMode="auto">
        <a:xfrm>
          <a:off x="6714565" y="11591365"/>
          <a:ext cx="0" cy="0"/>
          <a:chOff x="633" y="89"/>
          <a:chExt cx="133" cy="65"/>
        </a:xfrm>
      </xdr:grpSpPr>
      <xdr:pic>
        <xdr:nvPicPr>
          <xdr:cNvPr id="58" name="Picture 57" descr="C:\Pingpong\PINGPONG.CSTV.CZ\pics\loga\nittaku.gif">
            <a:extLst>
              <a:ext uri="{FF2B5EF4-FFF2-40B4-BE49-F238E27FC236}">
                <a16:creationId xmlns:a16="http://schemas.microsoft.com/office/drawing/2014/main" xmlns="" id="{B66F64B5-9D7D-4718-A999-851EB3F59D2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59" name="Picture 58" descr="C:\Pingpong\PINGPONG.CSTV.CZ\pics\loga\butterfly.gif">
            <a:extLst>
              <a:ext uri="{FF2B5EF4-FFF2-40B4-BE49-F238E27FC236}">
                <a16:creationId xmlns:a16="http://schemas.microsoft.com/office/drawing/2014/main" xmlns="" id="{12738C0F-B5DE-400C-884D-429767575F0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0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60" name="Group 59">
          <a:extLst>
            <a:ext uri="{FF2B5EF4-FFF2-40B4-BE49-F238E27FC236}">
              <a16:creationId xmlns:a16="http://schemas.microsoft.com/office/drawing/2014/main" xmlns="" id="{97960D44-D49C-4285-96D0-EAEE55257B06}"/>
            </a:ext>
          </a:extLst>
        </xdr:cNvPr>
        <xdr:cNvGrpSpPr>
          <a:grpSpLocks/>
        </xdr:cNvGrpSpPr>
      </xdr:nvGrpSpPr>
      <xdr:grpSpPr bwMode="auto">
        <a:xfrm>
          <a:off x="6714565" y="11591365"/>
          <a:ext cx="0" cy="0"/>
          <a:chOff x="633" y="89"/>
          <a:chExt cx="133" cy="65"/>
        </a:xfrm>
      </xdr:grpSpPr>
      <xdr:pic>
        <xdr:nvPicPr>
          <xdr:cNvPr id="61" name="Picture 60" descr="C:\Pingpong\PINGPONG.CSTV.CZ\pics\loga\nittaku.gif">
            <a:extLst>
              <a:ext uri="{FF2B5EF4-FFF2-40B4-BE49-F238E27FC236}">
                <a16:creationId xmlns:a16="http://schemas.microsoft.com/office/drawing/2014/main" xmlns="" id="{7D36372B-613F-4082-A7CF-C4A54034C24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62" name="Picture 61" descr="C:\Pingpong\PINGPONG.CSTV.CZ\pics\loga\butterfly.gif">
            <a:extLst>
              <a:ext uri="{FF2B5EF4-FFF2-40B4-BE49-F238E27FC236}">
                <a16:creationId xmlns:a16="http://schemas.microsoft.com/office/drawing/2014/main" xmlns="" id="{4556A63B-68BD-4EC8-BC71-5917BFCEAEE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38100</xdr:colOff>
      <xdr:row>66</xdr:row>
      <xdr:rowOff>0</xdr:rowOff>
    </xdr:from>
    <xdr:to>
      <xdr:col>8</xdr:col>
      <xdr:colOff>0</xdr:colOff>
      <xdr:row>66</xdr:row>
      <xdr:rowOff>0</xdr:rowOff>
    </xdr:to>
    <xdr:grpSp>
      <xdr:nvGrpSpPr>
        <xdr:cNvPr id="63" name="Group 62">
          <a:extLst>
            <a:ext uri="{FF2B5EF4-FFF2-40B4-BE49-F238E27FC236}">
              <a16:creationId xmlns:a16="http://schemas.microsoft.com/office/drawing/2014/main" xmlns="" id="{43ABDD7B-72EA-4724-9BE4-768566163A3E}"/>
            </a:ext>
          </a:extLst>
        </xdr:cNvPr>
        <xdr:cNvGrpSpPr>
          <a:grpSpLocks/>
        </xdr:cNvGrpSpPr>
      </xdr:nvGrpSpPr>
      <xdr:grpSpPr bwMode="auto">
        <a:xfrm>
          <a:off x="6752665" y="11591365"/>
          <a:ext cx="1261782" cy="0"/>
          <a:chOff x="633" y="89"/>
          <a:chExt cx="133" cy="65"/>
        </a:xfrm>
      </xdr:grpSpPr>
      <xdr:pic>
        <xdr:nvPicPr>
          <xdr:cNvPr id="64" name="Picture 63" descr="C:\Pingpong\PINGPONG.CSTV.CZ\pics\loga\nittaku.gif">
            <a:extLst>
              <a:ext uri="{FF2B5EF4-FFF2-40B4-BE49-F238E27FC236}">
                <a16:creationId xmlns:a16="http://schemas.microsoft.com/office/drawing/2014/main" xmlns="" id="{E81A5BE9-ED70-4308-8476-7942F83A249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65" name="Picture 64" descr="C:\Pingpong\PINGPONG.CSTV.CZ\pics\loga\butterfly.gif">
            <a:extLst>
              <a:ext uri="{FF2B5EF4-FFF2-40B4-BE49-F238E27FC236}">
                <a16:creationId xmlns:a16="http://schemas.microsoft.com/office/drawing/2014/main" xmlns="" id="{60AAA3FC-0177-4084-8204-E48A6CDD1C8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6</xdr:col>
      <xdr:colOff>581025</xdr:colOff>
      <xdr:row>66</xdr:row>
      <xdr:rowOff>0</xdr:rowOff>
    </xdr:from>
    <xdr:to>
      <xdr:col>7</xdr:col>
      <xdr:colOff>1190625</xdr:colOff>
      <xdr:row>66</xdr:row>
      <xdr:rowOff>0</xdr:rowOff>
    </xdr:to>
    <xdr:pic>
      <xdr:nvPicPr>
        <xdr:cNvPr id="66" name="Picture 65" descr="C:\Pingpong\PINGPONG.CSTV.CZ\pics\loga\vulkan_long.gif">
          <a:extLst>
            <a:ext uri="{FF2B5EF4-FFF2-40B4-BE49-F238E27FC236}">
              <a16:creationId xmlns:a16="http://schemas.microsoft.com/office/drawing/2014/main" xmlns="" id="{93FB8351-027A-4A82-8A41-067631EA4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grayscl/>
          <a:biLevel thresh="50000"/>
        </a:blip>
        <a:srcRect/>
        <a:stretch>
          <a:fillRect/>
        </a:stretch>
      </xdr:blipFill>
      <xdr:spPr bwMode="auto">
        <a:xfrm>
          <a:off x="5810250" y="11049000"/>
          <a:ext cx="1905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1181100</xdr:colOff>
      <xdr:row>66</xdr:row>
      <xdr:rowOff>0</xdr:rowOff>
    </xdr:from>
    <xdr:to>
      <xdr:col>7</xdr:col>
      <xdr:colOff>1181100</xdr:colOff>
      <xdr:row>66</xdr:row>
      <xdr:rowOff>0</xdr:rowOff>
    </xdr:to>
    <xdr:pic>
      <xdr:nvPicPr>
        <xdr:cNvPr id="67" name="Picture 66" descr="C:\Pingpong\PINGPONG.CSTV.CZ\pics\loga\husqvarna.gif">
          <a:extLst>
            <a:ext uri="{FF2B5EF4-FFF2-40B4-BE49-F238E27FC236}">
              <a16:creationId xmlns:a16="http://schemas.microsoft.com/office/drawing/2014/main" xmlns="" id="{15D2B7FA-2BF8-49E5-9DB3-7D43794F2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grayscl/>
          <a:biLevel thresh="50000"/>
        </a:blip>
        <a:srcRect/>
        <a:stretch>
          <a:fillRect/>
        </a:stretch>
      </xdr:blipFill>
      <xdr:spPr bwMode="auto">
        <a:xfrm>
          <a:off x="6410325" y="11049000"/>
          <a:ext cx="1295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xmlns="" id="{D8AB0EFB-2335-497B-A905-9C8DFFD97B32}"/>
            </a:ext>
          </a:extLst>
        </xdr:cNvPr>
        <xdr:cNvGrpSpPr>
          <a:grpSpLocks/>
        </xdr:cNvGrpSpPr>
      </xdr:nvGrpSpPr>
      <xdr:grpSpPr bwMode="auto">
        <a:xfrm>
          <a:off x="7913077" y="11413253"/>
          <a:ext cx="0" cy="0"/>
          <a:chOff x="633" y="89"/>
          <a:chExt cx="133" cy="65"/>
        </a:xfrm>
      </xdr:grpSpPr>
      <xdr:pic>
        <xdr:nvPicPr>
          <xdr:cNvPr id="3" name="Picture 2" descr="C:\Pingpong\PINGPONG.CSTV.CZ\pics\loga\nittaku.gif">
            <a:extLst>
              <a:ext uri="{FF2B5EF4-FFF2-40B4-BE49-F238E27FC236}">
                <a16:creationId xmlns:a16="http://schemas.microsoft.com/office/drawing/2014/main" xmlns="" id="{FE3898C9-463A-4674-9DAE-194C2DB644A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Picture 3" descr="C:\Pingpong\PINGPONG.CSTV.CZ\pics\loga\butterfly.gif">
            <a:extLst>
              <a:ext uri="{FF2B5EF4-FFF2-40B4-BE49-F238E27FC236}">
                <a16:creationId xmlns:a16="http://schemas.microsoft.com/office/drawing/2014/main" xmlns="" id="{564823E0-28ED-4EBF-998F-E1BD66ED794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0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xmlns="" id="{F3C9980E-B249-470E-A301-B1BD3F8B0CD5}"/>
            </a:ext>
          </a:extLst>
        </xdr:cNvPr>
        <xdr:cNvGrpSpPr>
          <a:grpSpLocks/>
        </xdr:cNvGrpSpPr>
      </xdr:nvGrpSpPr>
      <xdr:grpSpPr bwMode="auto">
        <a:xfrm>
          <a:off x="7913077" y="11413253"/>
          <a:ext cx="0" cy="0"/>
          <a:chOff x="633" y="89"/>
          <a:chExt cx="133" cy="65"/>
        </a:xfrm>
      </xdr:grpSpPr>
      <xdr:pic>
        <xdr:nvPicPr>
          <xdr:cNvPr id="6" name="Picture 5" descr="C:\Pingpong\PINGPONG.CSTV.CZ\pics\loga\nittaku.gif">
            <a:extLst>
              <a:ext uri="{FF2B5EF4-FFF2-40B4-BE49-F238E27FC236}">
                <a16:creationId xmlns:a16="http://schemas.microsoft.com/office/drawing/2014/main" xmlns="" id="{1B2C2A34-9AC3-4635-82F0-D2CA3447DD5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7" name="Picture 6" descr="C:\Pingpong\PINGPONG.CSTV.CZ\pics\loga\butterfly.gif">
            <a:extLst>
              <a:ext uri="{FF2B5EF4-FFF2-40B4-BE49-F238E27FC236}">
                <a16:creationId xmlns:a16="http://schemas.microsoft.com/office/drawing/2014/main" xmlns="" id="{7E24818E-7E26-443B-BA3F-8FBA3036DCE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0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xmlns="" id="{7BF88F48-8341-4007-824A-484318A2135B}"/>
            </a:ext>
          </a:extLst>
        </xdr:cNvPr>
        <xdr:cNvGrpSpPr>
          <a:grpSpLocks/>
        </xdr:cNvGrpSpPr>
      </xdr:nvGrpSpPr>
      <xdr:grpSpPr bwMode="auto">
        <a:xfrm>
          <a:off x="7913077" y="11413253"/>
          <a:ext cx="0" cy="0"/>
          <a:chOff x="633" y="89"/>
          <a:chExt cx="133" cy="65"/>
        </a:xfrm>
      </xdr:grpSpPr>
      <xdr:pic>
        <xdr:nvPicPr>
          <xdr:cNvPr id="9" name="Picture 8" descr="C:\Pingpong\PINGPONG.CSTV.CZ\pics\loga\nittaku.gif">
            <a:extLst>
              <a:ext uri="{FF2B5EF4-FFF2-40B4-BE49-F238E27FC236}">
                <a16:creationId xmlns:a16="http://schemas.microsoft.com/office/drawing/2014/main" xmlns="" id="{5B1AC1EB-0256-4592-AD6E-25ED2EB4401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" name="Picture 9" descr="C:\Pingpong\PINGPONG.CSTV.CZ\pics\loga\butterfly.gif">
            <a:extLst>
              <a:ext uri="{FF2B5EF4-FFF2-40B4-BE49-F238E27FC236}">
                <a16:creationId xmlns:a16="http://schemas.microsoft.com/office/drawing/2014/main" xmlns="" id="{0C3CB28B-D06D-4E4C-B005-60848C3EE32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0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xmlns="" id="{B524193A-C6A9-481C-9CCA-80151467AA48}"/>
            </a:ext>
          </a:extLst>
        </xdr:cNvPr>
        <xdr:cNvGrpSpPr>
          <a:grpSpLocks/>
        </xdr:cNvGrpSpPr>
      </xdr:nvGrpSpPr>
      <xdr:grpSpPr bwMode="auto">
        <a:xfrm>
          <a:off x="7913077" y="11413253"/>
          <a:ext cx="0" cy="0"/>
          <a:chOff x="633" y="89"/>
          <a:chExt cx="133" cy="65"/>
        </a:xfrm>
      </xdr:grpSpPr>
      <xdr:pic>
        <xdr:nvPicPr>
          <xdr:cNvPr id="12" name="Picture 11" descr="C:\Pingpong\PINGPONG.CSTV.CZ\pics\loga\nittaku.gif">
            <a:extLst>
              <a:ext uri="{FF2B5EF4-FFF2-40B4-BE49-F238E27FC236}">
                <a16:creationId xmlns:a16="http://schemas.microsoft.com/office/drawing/2014/main" xmlns="" id="{9035D5C7-F516-4571-8FF3-AEAE4CEC6E6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3" name="Picture 12" descr="C:\Pingpong\PINGPONG.CSTV.CZ\pics\loga\butterfly.gif">
            <a:extLst>
              <a:ext uri="{FF2B5EF4-FFF2-40B4-BE49-F238E27FC236}">
                <a16:creationId xmlns:a16="http://schemas.microsoft.com/office/drawing/2014/main" xmlns="" id="{8E81D78E-58C3-4D21-B67A-FDB370DA460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0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xmlns="" id="{8BCA6343-B9F4-4B8E-A162-B6E80522ED92}"/>
            </a:ext>
          </a:extLst>
        </xdr:cNvPr>
        <xdr:cNvGrpSpPr>
          <a:grpSpLocks/>
        </xdr:cNvGrpSpPr>
      </xdr:nvGrpSpPr>
      <xdr:grpSpPr bwMode="auto">
        <a:xfrm>
          <a:off x="7913077" y="11413253"/>
          <a:ext cx="0" cy="0"/>
          <a:chOff x="633" y="89"/>
          <a:chExt cx="133" cy="65"/>
        </a:xfrm>
      </xdr:grpSpPr>
      <xdr:pic>
        <xdr:nvPicPr>
          <xdr:cNvPr id="15" name="Picture 14" descr="C:\Pingpong\PINGPONG.CSTV.CZ\pics\loga\nittaku.gif">
            <a:extLst>
              <a:ext uri="{FF2B5EF4-FFF2-40B4-BE49-F238E27FC236}">
                <a16:creationId xmlns:a16="http://schemas.microsoft.com/office/drawing/2014/main" xmlns="" id="{054B6D12-E64C-4BE4-A29D-18FA61FB0F7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6" name="Picture 15" descr="C:\Pingpong\PINGPONG.CSTV.CZ\pics\loga\butterfly.gif">
            <a:extLst>
              <a:ext uri="{FF2B5EF4-FFF2-40B4-BE49-F238E27FC236}">
                <a16:creationId xmlns:a16="http://schemas.microsoft.com/office/drawing/2014/main" xmlns="" id="{9B51A5D5-0863-4B35-BA43-C1F9F5A46D7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0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17" name="Group 16">
          <a:extLst>
            <a:ext uri="{FF2B5EF4-FFF2-40B4-BE49-F238E27FC236}">
              <a16:creationId xmlns:a16="http://schemas.microsoft.com/office/drawing/2014/main" xmlns="" id="{3956A849-2A00-4B32-9CBA-4809464561B4}"/>
            </a:ext>
          </a:extLst>
        </xdr:cNvPr>
        <xdr:cNvGrpSpPr>
          <a:grpSpLocks/>
        </xdr:cNvGrpSpPr>
      </xdr:nvGrpSpPr>
      <xdr:grpSpPr bwMode="auto">
        <a:xfrm>
          <a:off x="7913077" y="11413253"/>
          <a:ext cx="0" cy="0"/>
          <a:chOff x="633" y="89"/>
          <a:chExt cx="133" cy="65"/>
        </a:xfrm>
      </xdr:grpSpPr>
      <xdr:pic>
        <xdr:nvPicPr>
          <xdr:cNvPr id="18" name="Picture 17" descr="C:\Pingpong\PINGPONG.CSTV.CZ\pics\loga\nittaku.gif">
            <a:extLst>
              <a:ext uri="{FF2B5EF4-FFF2-40B4-BE49-F238E27FC236}">
                <a16:creationId xmlns:a16="http://schemas.microsoft.com/office/drawing/2014/main" xmlns="" id="{1B6DD824-18E7-4673-8CB2-942B8FAB2DF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9" name="Picture 18" descr="C:\Pingpong\PINGPONG.CSTV.CZ\pics\loga\butterfly.gif">
            <a:extLst>
              <a:ext uri="{FF2B5EF4-FFF2-40B4-BE49-F238E27FC236}">
                <a16:creationId xmlns:a16="http://schemas.microsoft.com/office/drawing/2014/main" xmlns="" id="{4821593B-1259-488C-873B-8B8C8B80D32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0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20" name="Group 19">
          <a:extLst>
            <a:ext uri="{FF2B5EF4-FFF2-40B4-BE49-F238E27FC236}">
              <a16:creationId xmlns:a16="http://schemas.microsoft.com/office/drawing/2014/main" xmlns="" id="{D9B42AFA-12F6-415A-9B78-7C42BC856CDE}"/>
            </a:ext>
          </a:extLst>
        </xdr:cNvPr>
        <xdr:cNvGrpSpPr>
          <a:grpSpLocks/>
        </xdr:cNvGrpSpPr>
      </xdr:nvGrpSpPr>
      <xdr:grpSpPr bwMode="auto">
        <a:xfrm>
          <a:off x="7913077" y="11413253"/>
          <a:ext cx="0" cy="0"/>
          <a:chOff x="633" y="89"/>
          <a:chExt cx="133" cy="65"/>
        </a:xfrm>
      </xdr:grpSpPr>
      <xdr:pic>
        <xdr:nvPicPr>
          <xdr:cNvPr id="21" name="Picture 20" descr="C:\Pingpong\PINGPONG.CSTV.CZ\pics\loga\nittaku.gif">
            <a:extLst>
              <a:ext uri="{FF2B5EF4-FFF2-40B4-BE49-F238E27FC236}">
                <a16:creationId xmlns:a16="http://schemas.microsoft.com/office/drawing/2014/main" xmlns="" id="{D36AD9F9-221E-40C2-B008-04AD689484E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22" name="Picture 21" descr="C:\Pingpong\PINGPONG.CSTV.CZ\pics\loga\butterfly.gif">
            <a:extLst>
              <a:ext uri="{FF2B5EF4-FFF2-40B4-BE49-F238E27FC236}">
                <a16:creationId xmlns:a16="http://schemas.microsoft.com/office/drawing/2014/main" xmlns="" id="{5EC9ADE0-9A05-4265-9DA6-9FBA05FE695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6</xdr:col>
      <xdr:colOff>314325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23" name="Group 22">
          <a:extLst>
            <a:ext uri="{FF2B5EF4-FFF2-40B4-BE49-F238E27FC236}">
              <a16:creationId xmlns:a16="http://schemas.microsoft.com/office/drawing/2014/main" xmlns="" id="{BFCAE325-EECD-46F9-B832-7435D456B694}"/>
            </a:ext>
          </a:extLst>
        </xdr:cNvPr>
        <xdr:cNvGrpSpPr>
          <a:grpSpLocks/>
        </xdr:cNvGrpSpPr>
      </xdr:nvGrpSpPr>
      <xdr:grpSpPr bwMode="auto">
        <a:xfrm>
          <a:off x="6895995" y="11413253"/>
          <a:ext cx="1017082" cy="0"/>
          <a:chOff x="633" y="89"/>
          <a:chExt cx="133" cy="65"/>
        </a:xfrm>
      </xdr:grpSpPr>
      <xdr:pic>
        <xdr:nvPicPr>
          <xdr:cNvPr id="24" name="Picture 23" descr="C:\Pingpong\PINGPONG.CSTV.CZ\pics\loga\nittaku.gif">
            <a:extLst>
              <a:ext uri="{FF2B5EF4-FFF2-40B4-BE49-F238E27FC236}">
                <a16:creationId xmlns:a16="http://schemas.microsoft.com/office/drawing/2014/main" xmlns="" id="{A1CE5806-2C82-4724-8219-7E9502A0B7A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25" name="Picture 24" descr="C:\Pingpong\PINGPONG.CSTV.CZ\pics\loga\butterfly.gif">
            <a:extLst>
              <a:ext uri="{FF2B5EF4-FFF2-40B4-BE49-F238E27FC236}">
                <a16:creationId xmlns:a16="http://schemas.microsoft.com/office/drawing/2014/main" xmlns="" id="{D5E531A6-2AA9-40F2-A7A9-8F14A6E8591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5</xdr:col>
      <xdr:colOff>781050</xdr:colOff>
      <xdr:row>66</xdr:row>
      <xdr:rowOff>0</xdr:rowOff>
    </xdr:from>
    <xdr:to>
      <xdr:col>6</xdr:col>
      <xdr:colOff>1647825</xdr:colOff>
      <xdr:row>66</xdr:row>
      <xdr:rowOff>0</xdr:rowOff>
    </xdr:to>
    <xdr:pic>
      <xdr:nvPicPr>
        <xdr:cNvPr id="26" name="Picture 25" descr="C:\Pingpong\PINGPONG.CSTV.CZ\pics\loga\vulkan_long.gif">
          <a:extLst>
            <a:ext uri="{FF2B5EF4-FFF2-40B4-BE49-F238E27FC236}">
              <a16:creationId xmlns:a16="http://schemas.microsoft.com/office/drawing/2014/main" xmlns="" id="{DEDC3154-970B-4428-B603-5337F1E61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grayscl/>
          <a:biLevel thresh="50000"/>
        </a:blip>
        <a:srcRect/>
        <a:stretch>
          <a:fillRect/>
        </a:stretch>
      </xdr:blipFill>
      <xdr:spPr bwMode="auto">
        <a:xfrm>
          <a:off x="4714875" y="11039475"/>
          <a:ext cx="1809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1514475</xdr:colOff>
      <xdr:row>66</xdr:row>
      <xdr:rowOff>0</xdr:rowOff>
    </xdr:from>
    <xdr:to>
      <xdr:col>6</xdr:col>
      <xdr:colOff>1619250</xdr:colOff>
      <xdr:row>66</xdr:row>
      <xdr:rowOff>0</xdr:rowOff>
    </xdr:to>
    <xdr:pic>
      <xdr:nvPicPr>
        <xdr:cNvPr id="27" name="Picture 26" descr="C:\Pingpong\PINGPONG.CSTV.CZ\pics\loga\husqvarna.gif">
          <a:extLst>
            <a:ext uri="{FF2B5EF4-FFF2-40B4-BE49-F238E27FC236}">
              <a16:creationId xmlns:a16="http://schemas.microsoft.com/office/drawing/2014/main" xmlns="" id="{3A170600-0C3F-48DA-953D-FCA3CA0B3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grayscl/>
          <a:biLevel thresh="50000"/>
        </a:blip>
        <a:srcRect/>
        <a:stretch>
          <a:fillRect/>
        </a:stretch>
      </xdr:blipFill>
      <xdr:spPr bwMode="auto">
        <a:xfrm>
          <a:off x="5229225" y="11039475"/>
          <a:ext cx="1295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314325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28" name="Group 27">
          <a:extLst>
            <a:ext uri="{FF2B5EF4-FFF2-40B4-BE49-F238E27FC236}">
              <a16:creationId xmlns:a16="http://schemas.microsoft.com/office/drawing/2014/main" xmlns="" id="{834B2AB8-DF9B-4538-89D2-6A3317E302E3}"/>
            </a:ext>
          </a:extLst>
        </xdr:cNvPr>
        <xdr:cNvGrpSpPr>
          <a:grpSpLocks/>
        </xdr:cNvGrpSpPr>
      </xdr:nvGrpSpPr>
      <xdr:grpSpPr bwMode="auto">
        <a:xfrm>
          <a:off x="6895995" y="11413253"/>
          <a:ext cx="1017082" cy="0"/>
          <a:chOff x="633" y="89"/>
          <a:chExt cx="133" cy="65"/>
        </a:xfrm>
      </xdr:grpSpPr>
      <xdr:pic>
        <xdr:nvPicPr>
          <xdr:cNvPr id="29" name="Picture 28" descr="C:\Pingpong\PINGPONG.CSTV.CZ\pics\loga\nittaku.gif">
            <a:extLst>
              <a:ext uri="{FF2B5EF4-FFF2-40B4-BE49-F238E27FC236}">
                <a16:creationId xmlns:a16="http://schemas.microsoft.com/office/drawing/2014/main" xmlns="" id="{04FD1CAD-7DBE-4D3E-81D6-1CDCC7529B2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30" name="Picture 29" descr="C:\Pingpong\PINGPONG.CSTV.CZ\pics\loga\butterfly.gif">
            <a:extLst>
              <a:ext uri="{FF2B5EF4-FFF2-40B4-BE49-F238E27FC236}">
                <a16:creationId xmlns:a16="http://schemas.microsoft.com/office/drawing/2014/main" xmlns="" id="{604E04EF-1F63-4527-930B-CF27F6E1330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5</xdr:col>
      <xdr:colOff>781050</xdr:colOff>
      <xdr:row>66</xdr:row>
      <xdr:rowOff>0</xdr:rowOff>
    </xdr:from>
    <xdr:to>
      <xdr:col>6</xdr:col>
      <xdr:colOff>1647825</xdr:colOff>
      <xdr:row>66</xdr:row>
      <xdr:rowOff>0</xdr:rowOff>
    </xdr:to>
    <xdr:pic>
      <xdr:nvPicPr>
        <xdr:cNvPr id="31" name="Picture 30" descr="C:\Pingpong\PINGPONG.CSTV.CZ\pics\loga\vulkan_long.gif">
          <a:extLst>
            <a:ext uri="{FF2B5EF4-FFF2-40B4-BE49-F238E27FC236}">
              <a16:creationId xmlns:a16="http://schemas.microsoft.com/office/drawing/2014/main" xmlns="" id="{EBFA15E6-9BF2-4D4D-A3A6-058BE0331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grayscl/>
          <a:biLevel thresh="50000"/>
        </a:blip>
        <a:srcRect/>
        <a:stretch>
          <a:fillRect/>
        </a:stretch>
      </xdr:blipFill>
      <xdr:spPr bwMode="auto">
        <a:xfrm>
          <a:off x="4714875" y="11039475"/>
          <a:ext cx="1809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1514475</xdr:colOff>
      <xdr:row>66</xdr:row>
      <xdr:rowOff>0</xdr:rowOff>
    </xdr:from>
    <xdr:to>
      <xdr:col>6</xdr:col>
      <xdr:colOff>1619250</xdr:colOff>
      <xdr:row>66</xdr:row>
      <xdr:rowOff>0</xdr:rowOff>
    </xdr:to>
    <xdr:pic>
      <xdr:nvPicPr>
        <xdr:cNvPr id="32" name="Picture 31" descr="C:\Pingpong\PINGPONG.CSTV.CZ\pics\loga\husqvarna.gif">
          <a:extLst>
            <a:ext uri="{FF2B5EF4-FFF2-40B4-BE49-F238E27FC236}">
              <a16:creationId xmlns:a16="http://schemas.microsoft.com/office/drawing/2014/main" xmlns="" id="{3DB4E142-36D9-4A0C-B2DB-FDB582E72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grayscl/>
          <a:biLevel thresh="50000"/>
        </a:blip>
        <a:srcRect/>
        <a:stretch>
          <a:fillRect/>
        </a:stretch>
      </xdr:blipFill>
      <xdr:spPr bwMode="auto">
        <a:xfrm>
          <a:off x="5229225" y="11039475"/>
          <a:ext cx="1295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33" name="Group 32">
          <a:extLst>
            <a:ext uri="{FF2B5EF4-FFF2-40B4-BE49-F238E27FC236}">
              <a16:creationId xmlns:a16="http://schemas.microsoft.com/office/drawing/2014/main" xmlns="" id="{6D2D593D-D7EE-42AA-8233-936A13823382}"/>
            </a:ext>
          </a:extLst>
        </xdr:cNvPr>
        <xdr:cNvGrpSpPr>
          <a:grpSpLocks/>
        </xdr:cNvGrpSpPr>
      </xdr:nvGrpSpPr>
      <xdr:grpSpPr bwMode="auto">
        <a:xfrm>
          <a:off x="7913077" y="11413253"/>
          <a:ext cx="0" cy="0"/>
          <a:chOff x="633" y="89"/>
          <a:chExt cx="133" cy="65"/>
        </a:xfrm>
      </xdr:grpSpPr>
      <xdr:pic>
        <xdr:nvPicPr>
          <xdr:cNvPr id="34" name="Picture 33" descr="C:\Pingpong\PINGPONG.CSTV.CZ\pics\loga\nittaku.gif">
            <a:extLst>
              <a:ext uri="{FF2B5EF4-FFF2-40B4-BE49-F238E27FC236}">
                <a16:creationId xmlns:a16="http://schemas.microsoft.com/office/drawing/2014/main" xmlns="" id="{F97545F0-B130-4ADB-A342-FBFDC87CAF2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35" name="Picture 34" descr="C:\Pingpong\PINGPONG.CSTV.CZ\pics\loga\butterfly.gif">
            <a:extLst>
              <a:ext uri="{FF2B5EF4-FFF2-40B4-BE49-F238E27FC236}">
                <a16:creationId xmlns:a16="http://schemas.microsoft.com/office/drawing/2014/main" xmlns="" id="{08420817-78FF-4C1E-9486-6AB33C0B24D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0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36" name="Group 35">
          <a:extLst>
            <a:ext uri="{FF2B5EF4-FFF2-40B4-BE49-F238E27FC236}">
              <a16:creationId xmlns:a16="http://schemas.microsoft.com/office/drawing/2014/main" xmlns="" id="{CD7F3899-27AD-4B89-81AB-B78104A46BD3}"/>
            </a:ext>
          </a:extLst>
        </xdr:cNvPr>
        <xdr:cNvGrpSpPr>
          <a:grpSpLocks/>
        </xdr:cNvGrpSpPr>
      </xdr:nvGrpSpPr>
      <xdr:grpSpPr bwMode="auto">
        <a:xfrm>
          <a:off x="7913077" y="11413253"/>
          <a:ext cx="0" cy="0"/>
          <a:chOff x="633" y="89"/>
          <a:chExt cx="133" cy="65"/>
        </a:xfrm>
      </xdr:grpSpPr>
      <xdr:pic>
        <xdr:nvPicPr>
          <xdr:cNvPr id="37" name="Picture 36" descr="C:\Pingpong\PINGPONG.CSTV.CZ\pics\loga\nittaku.gif">
            <a:extLst>
              <a:ext uri="{FF2B5EF4-FFF2-40B4-BE49-F238E27FC236}">
                <a16:creationId xmlns:a16="http://schemas.microsoft.com/office/drawing/2014/main" xmlns="" id="{732E671D-89BA-45F6-BD33-84C17283D30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38" name="Picture 37" descr="C:\Pingpong\PINGPONG.CSTV.CZ\pics\loga\butterfly.gif">
            <a:extLst>
              <a:ext uri="{FF2B5EF4-FFF2-40B4-BE49-F238E27FC236}">
                <a16:creationId xmlns:a16="http://schemas.microsoft.com/office/drawing/2014/main" xmlns="" id="{6C482397-216C-4325-86B6-6A2455723EF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0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39" name="Group 38">
          <a:extLst>
            <a:ext uri="{FF2B5EF4-FFF2-40B4-BE49-F238E27FC236}">
              <a16:creationId xmlns:a16="http://schemas.microsoft.com/office/drawing/2014/main" xmlns="" id="{F784456D-C384-4CF4-848D-1C6A70B6BBAC}"/>
            </a:ext>
          </a:extLst>
        </xdr:cNvPr>
        <xdr:cNvGrpSpPr>
          <a:grpSpLocks/>
        </xdr:cNvGrpSpPr>
      </xdr:nvGrpSpPr>
      <xdr:grpSpPr bwMode="auto">
        <a:xfrm>
          <a:off x="7913077" y="11413253"/>
          <a:ext cx="0" cy="0"/>
          <a:chOff x="633" y="89"/>
          <a:chExt cx="133" cy="65"/>
        </a:xfrm>
      </xdr:grpSpPr>
      <xdr:pic>
        <xdr:nvPicPr>
          <xdr:cNvPr id="40" name="Picture 39" descr="C:\Pingpong\PINGPONG.CSTV.CZ\pics\loga\nittaku.gif">
            <a:extLst>
              <a:ext uri="{FF2B5EF4-FFF2-40B4-BE49-F238E27FC236}">
                <a16:creationId xmlns:a16="http://schemas.microsoft.com/office/drawing/2014/main" xmlns="" id="{8633EBAD-A83A-4F71-BDF5-C6EC5582261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1" name="Picture 40" descr="C:\Pingpong\PINGPONG.CSTV.CZ\pics\loga\butterfly.gif">
            <a:extLst>
              <a:ext uri="{FF2B5EF4-FFF2-40B4-BE49-F238E27FC236}">
                <a16:creationId xmlns:a16="http://schemas.microsoft.com/office/drawing/2014/main" xmlns="" id="{89330EF8-243C-415D-8818-5304AF8976E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0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42" name="Group 41">
          <a:extLst>
            <a:ext uri="{FF2B5EF4-FFF2-40B4-BE49-F238E27FC236}">
              <a16:creationId xmlns:a16="http://schemas.microsoft.com/office/drawing/2014/main" xmlns="" id="{4C039FAD-F660-4BFB-891B-4949C5B96F0D}"/>
            </a:ext>
          </a:extLst>
        </xdr:cNvPr>
        <xdr:cNvGrpSpPr>
          <a:grpSpLocks/>
        </xdr:cNvGrpSpPr>
      </xdr:nvGrpSpPr>
      <xdr:grpSpPr bwMode="auto">
        <a:xfrm>
          <a:off x="7913077" y="11413253"/>
          <a:ext cx="0" cy="0"/>
          <a:chOff x="633" y="89"/>
          <a:chExt cx="133" cy="65"/>
        </a:xfrm>
      </xdr:grpSpPr>
      <xdr:pic>
        <xdr:nvPicPr>
          <xdr:cNvPr id="43" name="Picture 42" descr="C:\Pingpong\PINGPONG.CSTV.CZ\pics\loga\nittaku.gif">
            <a:extLst>
              <a:ext uri="{FF2B5EF4-FFF2-40B4-BE49-F238E27FC236}">
                <a16:creationId xmlns:a16="http://schemas.microsoft.com/office/drawing/2014/main" xmlns="" id="{0F4FFC21-316B-47E2-BF9A-F32288A790E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4" name="Picture 43" descr="C:\Pingpong\PINGPONG.CSTV.CZ\pics\loga\butterfly.gif">
            <a:extLst>
              <a:ext uri="{FF2B5EF4-FFF2-40B4-BE49-F238E27FC236}">
                <a16:creationId xmlns:a16="http://schemas.microsoft.com/office/drawing/2014/main" xmlns="" id="{6BBD0B2F-4711-4638-B5BF-79183F89611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0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45" name="Group 44">
          <a:extLst>
            <a:ext uri="{FF2B5EF4-FFF2-40B4-BE49-F238E27FC236}">
              <a16:creationId xmlns:a16="http://schemas.microsoft.com/office/drawing/2014/main" xmlns="" id="{F7048BB9-C996-4267-8CFB-23909DE54811}"/>
            </a:ext>
          </a:extLst>
        </xdr:cNvPr>
        <xdr:cNvGrpSpPr>
          <a:grpSpLocks/>
        </xdr:cNvGrpSpPr>
      </xdr:nvGrpSpPr>
      <xdr:grpSpPr bwMode="auto">
        <a:xfrm>
          <a:off x="7913077" y="11413253"/>
          <a:ext cx="0" cy="0"/>
          <a:chOff x="633" y="89"/>
          <a:chExt cx="133" cy="65"/>
        </a:xfrm>
      </xdr:grpSpPr>
      <xdr:pic>
        <xdr:nvPicPr>
          <xdr:cNvPr id="46" name="Picture 45" descr="C:\Pingpong\PINGPONG.CSTV.CZ\pics\loga\nittaku.gif">
            <a:extLst>
              <a:ext uri="{FF2B5EF4-FFF2-40B4-BE49-F238E27FC236}">
                <a16:creationId xmlns:a16="http://schemas.microsoft.com/office/drawing/2014/main" xmlns="" id="{72DFBE88-044F-4650-98F0-19E11BDD16C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7" name="Picture 46" descr="C:\Pingpong\PINGPONG.CSTV.CZ\pics\loga\butterfly.gif">
            <a:extLst>
              <a:ext uri="{FF2B5EF4-FFF2-40B4-BE49-F238E27FC236}">
                <a16:creationId xmlns:a16="http://schemas.microsoft.com/office/drawing/2014/main" xmlns="" id="{3B4F05BA-7ACA-42D0-904E-D0C53750828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0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48" name="Group 47">
          <a:extLst>
            <a:ext uri="{FF2B5EF4-FFF2-40B4-BE49-F238E27FC236}">
              <a16:creationId xmlns:a16="http://schemas.microsoft.com/office/drawing/2014/main" xmlns="" id="{A9F246AC-9278-45D5-945B-2F16ADA0C965}"/>
            </a:ext>
          </a:extLst>
        </xdr:cNvPr>
        <xdr:cNvGrpSpPr>
          <a:grpSpLocks/>
        </xdr:cNvGrpSpPr>
      </xdr:nvGrpSpPr>
      <xdr:grpSpPr bwMode="auto">
        <a:xfrm>
          <a:off x="7913077" y="11413253"/>
          <a:ext cx="0" cy="0"/>
          <a:chOff x="633" y="89"/>
          <a:chExt cx="133" cy="65"/>
        </a:xfrm>
      </xdr:grpSpPr>
      <xdr:pic>
        <xdr:nvPicPr>
          <xdr:cNvPr id="49" name="Picture 48" descr="C:\Pingpong\PINGPONG.CSTV.CZ\pics\loga\nittaku.gif">
            <a:extLst>
              <a:ext uri="{FF2B5EF4-FFF2-40B4-BE49-F238E27FC236}">
                <a16:creationId xmlns:a16="http://schemas.microsoft.com/office/drawing/2014/main" xmlns="" id="{D57A0B06-84C9-44B4-B33D-B08B947F867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50" name="Picture 49" descr="C:\Pingpong\PINGPONG.CSTV.CZ\pics\loga\butterfly.gif">
            <a:extLst>
              <a:ext uri="{FF2B5EF4-FFF2-40B4-BE49-F238E27FC236}">
                <a16:creationId xmlns:a16="http://schemas.microsoft.com/office/drawing/2014/main" xmlns="" id="{13AC8EE5-7F7E-4595-B88D-368D7BE9A55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0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51" name="Group 50">
          <a:extLst>
            <a:ext uri="{FF2B5EF4-FFF2-40B4-BE49-F238E27FC236}">
              <a16:creationId xmlns:a16="http://schemas.microsoft.com/office/drawing/2014/main" xmlns="" id="{A257EEB6-9DFE-4950-AEE6-359573926807}"/>
            </a:ext>
          </a:extLst>
        </xdr:cNvPr>
        <xdr:cNvGrpSpPr>
          <a:grpSpLocks/>
        </xdr:cNvGrpSpPr>
      </xdr:nvGrpSpPr>
      <xdr:grpSpPr bwMode="auto">
        <a:xfrm>
          <a:off x="7913077" y="11413253"/>
          <a:ext cx="0" cy="0"/>
          <a:chOff x="633" y="89"/>
          <a:chExt cx="133" cy="65"/>
        </a:xfrm>
      </xdr:grpSpPr>
      <xdr:pic>
        <xdr:nvPicPr>
          <xdr:cNvPr id="52" name="Picture 51" descr="C:\Pingpong\PINGPONG.CSTV.CZ\pics\loga\nittaku.gif">
            <a:extLst>
              <a:ext uri="{FF2B5EF4-FFF2-40B4-BE49-F238E27FC236}">
                <a16:creationId xmlns:a16="http://schemas.microsoft.com/office/drawing/2014/main" xmlns="" id="{EC75747C-3991-467C-8210-9E0C564A2C8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53" name="Picture 52" descr="C:\Pingpong\PINGPONG.CSTV.CZ\pics\loga\butterfly.gif">
            <a:extLst>
              <a:ext uri="{FF2B5EF4-FFF2-40B4-BE49-F238E27FC236}">
                <a16:creationId xmlns:a16="http://schemas.microsoft.com/office/drawing/2014/main" xmlns="" id="{2F3EA735-8E8A-43D3-992F-527A64A3099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0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54" name="Group 53">
          <a:extLst>
            <a:ext uri="{FF2B5EF4-FFF2-40B4-BE49-F238E27FC236}">
              <a16:creationId xmlns:a16="http://schemas.microsoft.com/office/drawing/2014/main" xmlns="" id="{BA4E2ECD-7737-467C-8327-8BF2125EC19D}"/>
            </a:ext>
          </a:extLst>
        </xdr:cNvPr>
        <xdr:cNvGrpSpPr>
          <a:grpSpLocks/>
        </xdr:cNvGrpSpPr>
      </xdr:nvGrpSpPr>
      <xdr:grpSpPr bwMode="auto">
        <a:xfrm>
          <a:off x="7913077" y="11413253"/>
          <a:ext cx="0" cy="0"/>
          <a:chOff x="633" y="89"/>
          <a:chExt cx="133" cy="65"/>
        </a:xfrm>
      </xdr:grpSpPr>
      <xdr:pic>
        <xdr:nvPicPr>
          <xdr:cNvPr id="55" name="Picture 54" descr="C:\Pingpong\PINGPONG.CSTV.CZ\pics\loga\nittaku.gif">
            <a:extLst>
              <a:ext uri="{FF2B5EF4-FFF2-40B4-BE49-F238E27FC236}">
                <a16:creationId xmlns:a16="http://schemas.microsoft.com/office/drawing/2014/main" xmlns="" id="{B7224A71-43F3-4FDD-A291-5B673A28F25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56" name="Picture 55" descr="C:\Pingpong\PINGPONG.CSTV.CZ\pics\loga\butterfly.gif">
            <a:extLst>
              <a:ext uri="{FF2B5EF4-FFF2-40B4-BE49-F238E27FC236}">
                <a16:creationId xmlns:a16="http://schemas.microsoft.com/office/drawing/2014/main" xmlns="" id="{AA4A159B-CAC6-48E9-B5FF-7ED1174CD49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0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57" name="Group 56">
          <a:extLst>
            <a:ext uri="{FF2B5EF4-FFF2-40B4-BE49-F238E27FC236}">
              <a16:creationId xmlns:a16="http://schemas.microsoft.com/office/drawing/2014/main" xmlns="" id="{464CAEB0-B954-4432-AA2B-75F88AFB3675}"/>
            </a:ext>
          </a:extLst>
        </xdr:cNvPr>
        <xdr:cNvGrpSpPr>
          <a:grpSpLocks/>
        </xdr:cNvGrpSpPr>
      </xdr:nvGrpSpPr>
      <xdr:grpSpPr bwMode="auto">
        <a:xfrm>
          <a:off x="7913077" y="11413253"/>
          <a:ext cx="0" cy="0"/>
          <a:chOff x="633" y="89"/>
          <a:chExt cx="133" cy="65"/>
        </a:xfrm>
      </xdr:grpSpPr>
      <xdr:pic>
        <xdr:nvPicPr>
          <xdr:cNvPr id="58" name="Picture 57" descr="C:\Pingpong\PINGPONG.CSTV.CZ\pics\loga\nittaku.gif">
            <a:extLst>
              <a:ext uri="{FF2B5EF4-FFF2-40B4-BE49-F238E27FC236}">
                <a16:creationId xmlns:a16="http://schemas.microsoft.com/office/drawing/2014/main" xmlns="" id="{4200F1DC-A2AC-4C68-A689-6FCDA9D1A60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59" name="Picture 58" descr="C:\Pingpong\PINGPONG.CSTV.CZ\pics\loga\butterfly.gif">
            <a:extLst>
              <a:ext uri="{FF2B5EF4-FFF2-40B4-BE49-F238E27FC236}">
                <a16:creationId xmlns:a16="http://schemas.microsoft.com/office/drawing/2014/main" xmlns="" id="{3F4CC3B2-8484-4D49-AE59-754EF5E4B0B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0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60" name="Group 59">
          <a:extLst>
            <a:ext uri="{FF2B5EF4-FFF2-40B4-BE49-F238E27FC236}">
              <a16:creationId xmlns:a16="http://schemas.microsoft.com/office/drawing/2014/main" xmlns="" id="{E3FB4E71-E549-4591-825E-0E7CA27B9408}"/>
            </a:ext>
          </a:extLst>
        </xdr:cNvPr>
        <xdr:cNvGrpSpPr>
          <a:grpSpLocks/>
        </xdr:cNvGrpSpPr>
      </xdr:nvGrpSpPr>
      <xdr:grpSpPr bwMode="auto">
        <a:xfrm>
          <a:off x="7913077" y="11413253"/>
          <a:ext cx="0" cy="0"/>
          <a:chOff x="633" y="89"/>
          <a:chExt cx="133" cy="65"/>
        </a:xfrm>
      </xdr:grpSpPr>
      <xdr:pic>
        <xdr:nvPicPr>
          <xdr:cNvPr id="61" name="Picture 60" descr="C:\Pingpong\PINGPONG.CSTV.CZ\pics\loga\nittaku.gif">
            <a:extLst>
              <a:ext uri="{FF2B5EF4-FFF2-40B4-BE49-F238E27FC236}">
                <a16:creationId xmlns:a16="http://schemas.microsoft.com/office/drawing/2014/main" xmlns="" id="{BAD1836B-37F1-447A-8F93-3CBB06C0083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62" name="Picture 61" descr="C:\Pingpong\PINGPONG.CSTV.CZ\pics\loga\butterfly.gif">
            <a:extLst>
              <a:ext uri="{FF2B5EF4-FFF2-40B4-BE49-F238E27FC236}">
                <a16:creationId xmlns:a16="http://schemas.microsoft.com/office/drawing/2014/main" xmlns="" id="{3E1A6596-8069-479D-AD03-77455583469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38100</xdr:colOff>
      <xdr:row>66</xdr:row>
      <xdr:rowOff>0</xdr:rowOff>
    </xdr:from>
    <xdr:to>
      <xdr:col>8</xdr:col>
      <xdr:colOff>0</xdr:colOff>
      <xdr:row>66</xdr:row>
      <xdr:rowOff>0</xdr:rowOff>
    </xdr:to>
    <xdr:grpSp>
      <xdr:nvGrpSpPr>
        <xdr:cNvPr id="63" name="Group 62">
          <a:extLst>
            <a:ext uri="{FF2B5EF4-FFF2-40B4-BE49-F238E27FC236}">
              <a16:creationId xmlns:a16="http://schemas.microsoft.com/office/drawing/2014/main" xmlns="" id="{4A0C5E8A-5B24-4FB0-ABE2-2407ED318816}"/>
            </a:ext>
          </a:extLst>
        </xdr:cNvPr>
        <xdr:cNvGrpSpPr>
          <a:grpSpLocks/>
        </xdr:cNvGrpSpPr>
      </xdr:nvGrpSpPr>
      <xdr:grpSpPr bwMode="auto">
        <a:xfrm>
          <a:off x="7951177" y="11413253"/>
          <a:ext cx="1268186" cy="0"/>
          <a:chOff x="633" y="89"/>
          <a:chExt cx="133" cy="65"/>
        </a:xfrm>
      </xdr:grpSpPr>
      <xdr:pic>
        <xdr:nvPicPr>
          <xdr:cNvPr id="64" name="Picture 63" descr="C:\Pingpong\PINGPONG.CSTV.CZ\pics\loga\nittaku.gif">
            <a:extLst>
              <a:ext uri="{FF2B5EF4-FFF2-40B4-BE49-F238E27FC236}">
                <a16:creationId xmlns:a16="http://schemas.microsoft.com/office/drawing/2014/main" xmlns="" id="{10830B9D-6381-4A7B-8309-B512CB81A43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65" name="Picture 64" descr="C:\Pingpong\PINGPONG.CSTV.CZ\pics\loga\butterfly.gif">
            <a:extLst>
              <a:ext uri="{FF2B5EF4-FFF2-40B4-BE49-F238E27FC236}">
                <a16:creationId xmlns:a16="http://schemas.microsoft.com/office/drawing/2014/main" xmlns="" id="{B781EE12-A46B-41FD-BAF6-BAA7E9C518B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6</xdr:col>
      <xdr:colOff>581025</xdr:colOff>
      <xdr:row>66</xdr:row>
      <xdr:rowOff>0</xdr:rowOff>
    </xdr:from>
    <xdr:to>
      <xdr:col>7</xdr:col>
      <xdr:colOff>1190625</xdr:colOff>
      <xdr:row>66</xdr:row>
      <xdr:rowOff>0</xdr:rowOff>
    </xdr:to>
    <xdr:pic>
      <xdr:nvPicPr>
        <xdr:cNvPr id="66" name="Picture 65" descr="C:\Pingpong\PINGPONG.CSTV.CZ\pics\loga\vulkan_long.gif">
          <a:extLst>
            <a:ext uri="{FF2B5EF4-FFF2-40B4-BE49-F238E27FC236}">
              <a16:creationId xmlns:a16="http://schemas.microsoft.com/office/drawing/2014/main" xmlns="" id="{677B5359-E714-4E71-8D2D-AFDFD88B3C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grayscl/>
          <a:biLevel thresh="50000"/>
        </a:blip>
        <a:srcRect/>
        <a:stretch>
          <a:fillRect/>
        </a:stretch>
      </xdr:blipFill>
      <xdr:spPr bwMode="auto">
        <a:xfrm>
          <a:off x="5810250" y="11039475"/>
          <a:ext cx="1905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1181100</xdr:colOff>
      <xdr:row>66</xdr:row>
      <xdr:rowOff>0</xdr:rowOff>
    </xdr:from>
    <xdr:to>
      <xdr:col>7</xdr:col>
      <xdr:colOff>1181100</xdr:colOff>
      <xdr:row>66</xdr:row>
      <xdr:rowOff>0</xdr:rowOff>
    </xdr:to>
    <xdr:pic>
      <xdr:nvPicPr>
        <xdr:cNvPr id="67" name="Picture 66" descr="C:\Pingpong\PINGPONG.CSTV.CZ\pics\loga\husqvarna.gif">
          <a:extLst>
            <a:ext uri="{FF2B5EF4-FFF2-40B4-BE49-F238E27FC236}">
              <a16:creationId xmlns:a16="http://schemas.microsoft.com/office/drawing/2014/main" xmlns="" id="{77B10ED5-B043-4DC3-80B4-08B135E9F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grayscl/>
          <a:biLevel thresh="50000"/>
        </a:blip>
        <a:srcRect/>
        <a:stretch>
          <a:fillRect/>
        </a:stretch>
      </xdr:blipFill>
      <xdr:spPr bwMode="auto">
        <a:xfrm>
          <a:off x="6410325" y="11039475"/>
          <a:ext cx="1295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257"/>
  <sheetViews>
    <sheetView workbookViewId="0">
      <selection activeCell="B15" sqref="B15"/>
    </sheetView>
  </sheetViews>
  <sheetFormatPr defaultColWidth="9.109375" defaultRowHeight="15.6" x14ac:dyDescent="0.3"/>
  <cols>
    <col min="1" max="1" width="5.33203125" style="56" bestFit="1" customWidth="1"/>
    <col min="2" max="2" width="18.6640625" style="49" bestFit="1" customWidth="1"/>
    <col min="3" max="3" width="15.88671875" style="49" bestFit="1" customWidth="1"/>
    <col min="4" max="5" width="19.33203125" style="49" bestFit="1" customWidth="1"/>
    <col min="6" max="6" width="30.44140625" style="49" bestFit="1" customWidth="1"/>
    <col min="7" max="7" width="11.33203125" style="49" bestFit="1" customWidth="1"/>
    <col min="8" max="8" width="15.109375" style="49" bestFit="1" customWidth="1"/>
    <col min="9" max="9" width="13.33203125" style="49" bestFit="1" customWidth="1"/>
    <col min="10" max="16384" width="9.109375" style="1"/>
  </cols>
  <sheetData>
    <row r="1" spans="1:11" s="39" customFormat="1" x14ac:dyDescent="0.3">
      <c r="A1" s="56" t="s">
        <v>0</v>
      </c>
      <c r="B1" s="46" t="s">
        <v>1</v>
      </c>
      <c r="C1" s="46" t="s">
        <v>24</v>
      </c>
      <c r="D1" s="46" t="s">
        <v>2</v>
      </c>
      <c r="E1" s="46" t="s">
        <v>25</v>
      </c>
      <c r="F1" s="57" t="s">
        <v>26</v>
      </c>
      <c r="G1" s="57" t="s">
        <v>27</v>
      </c>
      <c r="H1" s="58" t="s">
        <v>30</v>
      </c>
      <c r="I1" s="48" t="s">
        <v>31</v>
      </c>
      <c r="J1" s="45"/>
      <c r="K1" s="45"/>
    </row>
    <row r="2" spans="1:11" ht="13.5" customHeight="1" x14ac:dyDescent="0.3">
      <c r="A2" s="98">
        <v>1</v>
      </c>
      <c r="B2" s="99" t="s">
        <v>34</v>
      </c>
      <c r="C2" s="99">
        <v>2012</v>
      </c>
      <c r="D2" s="99" t="s">
        <v>33</v>
      </c>
      <c r="E2" s="62"/>
      <c r="F2" s="59" t="s">
        <v>83</v>
      </c>
      <c r="G2" s="60">
        <v>44471</v>
      </c>
      <c r="H2" s="61" t="s">
        <v>32</v>
      </c>
      <c r="I2" s="59" t="s">
        <v>84</v>
      </c>
      <c r="J2" s="45"/>
      <c r="K2" s="45"/>
    </row>
    <row r="3" spans="1:11" ht="13.5" customHeight="1" x14ac:dyDescent="0.3">
      <c r="A3" s="98">
        <v>2</v>
      </c>
      <c r="B3" s="99" t="s">
        <v>35</v>
      </c>
      <c r="C3" s="99">
        <v>2011</v>
      </c>
      <c r="D3" s="99" t="s">
        <v>33</v>
      </c>
      <c r="E3" s="62"/>
      <c r="H3" s="47"/>
      <c r="I3" s="47"/>
      <c r="J3" s="45"/>
      <c r="K3" s="45"/>
    </row>
    <row r="4" spans="1:11" ht="13.5" customHeight="1" x14ac:dyDescent="0.3">
      <c r="A4" s="98">
        <v>3</v>
      </c>
      <c r="B4" s="99" t="s">
        <v>85</v>
      </c>
      <c r="C4" s="99">
        <v>2011</v>
      </c>
      <c r="D4" s="99" t="s">
        <v>86</v>
      </c>
      <c r="E4" s="62"/>
      <c r="H4" s="47"/>
      <c r="I4" s="47"/>
      <c r="J4" s="45"/>
      <c r="K4" s="45"/>
    </row>
    <row r="5" spans="1:11" ht="13.5" customHeight="1" x14ac:dyDescent="0.3">
      <c r="A5" s="98">
        <v>4</v>
      </c>
      <c r="B5" s="99" t="s">
        <v>88</v>
      </c>
      <c r="C5" s="99">
        <v>2011</v>
      </c>
      <c r="D5" s="99" t="s">
        <v>87</v>
      </c>
      <c r="E5" s="62"/>
      <c r="H5" s="47"/>
      <c r="I5" s="47"/>
      <c r="J5" s="45"/>
      <c r="K5" s="45"/>
    </row>
    <row r="6" spans="1:11" ht="13.5" customHeight="1" x14ac:dyDescent="0.3">
      <c r="A6" s="98">
        <v>5</v>
      </c>
      <c r="B6" s="99" t="s">
        <v>40</v>
      </c>
      <c r="C6" s="99">
        <v>2012</v>
      </c>
      <c r="D6" s="99" t="s">
        <v>87</v>
      </c>
      <c r="E6" s="62"/>
      <c r="H6" s="47"/>
      <c r="I6" s="47"/>
      <c r="J6" s="45"/>
      <c r="K6" s="45"/>
    </row>
    <row r="7" spans="1:11" ht="13.5" customHeight="1" x14ac:dyDescent="0.35">
      <c r="A7" s="98">
        <v>6</v>
      </c>
      <c r="B7" s="99" t="s">
        <v>39</v>
      </c>
      <c r="C7" s="99">
        <v>2011</v>
      </c>
      <c r="D7" s="99" t="s">
        <v>38</v>
      </c>
      <c r="E7" s="62"/>
      <c r="H7" s="51"/>
      <c r="I7" s="52"/>
      <c r="J7" s="2"/>
      <c r="K7" s="2"/>
    </row>
    <row r="8" spans="1:11" ht="13.5" customHeight="1" x14ac:dyDescent="0.35">
      <c r="A8" s="98">
        <v>7</v>
      </c>
      <c r="B8" s="99" t="s">
        <v>89</v>
      </c>
      <c r="C8" s="99">
        <v>2012</v>
      </c>
      <c r="D8" s="99" t="s">
        <v>38</v>
      </c>
      <c r="E8" s="62"/>
      <c r="H8" s="51"/>
      <c r="I8" s="52"/>
      <c r="J8" s="2"/>
      <c r="K8" s="2"/>
    </row>
    <row r="9" spans="1:11" ht="13.5" customHeight="1" x14ac:dyDescent="0.35">
      <c r="A9" s="98">
        <v>8</v>
      </c>
      <c r="B9" s="99" t="s">
        <v>90</v>
      </c>
      <c r="C9" s="99">
        <v>2011</v>
      </c>
      <c r="D9" s="99" t="s">
        <v>33</v>
      </c>
      <c r="E9" s="62"/>
      <c r="H9" s="51"/>
      <c r="I9" s="52"/>
      <c r="J9" s="2"/>
      <c r="K9" s="2"/>
    </row>
    <row r="10" spans="1:11" ht="13.5" customHeight="1" x14ac:dyDescent="0.3">
      <c r="A10" s="98">
        <v>9</v>
      </c>
      <c r="B10" s="99" t="s">
        <v>91</v>
      </c>
      <c r="C10" s="99">
        <v>2012</v>
      </c>
      <c r="D10" s="99" t="s">
        <v>92</v>
      </c>
      <c r="E10" s="62"/>
    </row>
    <row r="11" spans="1:11" ht="13.5" customHeight="1" x14ac:dyDescent="0.3">
      <c r="A11" s="98">
        <v>10</v>
      </c>
      <c r="B11" s="99" t="s">
        <v>93</v>
      </c>
      <c r="C11" s="99">
        <v>2011</v>
      </c>
      <c r="D11" s="99" t="s">
        <v>92</v>
      </c>
      <c r="E11" s="62"/>
    </row>
    <row r="12" spans="1:11" ht="13.5" customHeight="1" x14ac:dyDescent="0.3">
      <c r="A12" s="98">
        <v>11</v>
      </c>
      <c r="B12" s="99" t="s">
        <v>94</v>
      </c>
      <c r="C12" s="99">
        <v>2011</v>
      </c>
      <c r="D12" s="99" t="s">
        <v>95</v>
      </c>
      <c r="E12" s="62"/>
    </row>
    <row r="13" spans="1:11" ht="13.5" customHeight="1" x14ac:dyDescent="0.3">
      <c r="A13" s="98">
        <v>12</v>
      </c>
      <c r="B13" s="99" t="s">
        <v>96</v>
      </c>
      <c r="C13" s="99">
        <v>2013</v>
      </c>
      <c r="D13" s="99" t="s">
        <v>43</v>
      </c>
      <c r="E13" s="62"/>
    </row>
    <row r="14" spans="1:11" ht="13.5" customHeight="1" x14ac:dyDescent="0.3">
      <c r="A14" s="98">
        <v>13</v>
      </c>
      <c r="B14" s="99" t="s">
        <v>135</v>
      </c>
      <c r="C14" s="99">
        <v>2011</v>
      </c>
      <c r="D14" s="99" t="s">
        <v>36</v>
      </c>
      <c r="E14" s="63"/>
    </row>
    <row r="15" spans="1:11" ht="13.5" customHeight="1" x14ac:dyDescent="0.3">
      <c r="A15" s="98">
        <v>14</v>
      </c>
      <c r="B15" s="99" t="s">
        <v>97</v>
      </c>
      <c r="C15" s="99">
        <v>2012</v>
      </c>
      <c r="D15" s="99" t="s">
        <v>36</v>
      </c>
      <c r="E15" s="64"/>
    </row>
    <row r="16" spans="1:11" ht="13.5" customHeight="1" x14ac:dyDescent="0.3">
      <c r="A16" s="98">
        <v>15</v>
      </c>
      <c r="B16" s="99" t="s">
        <v>98</v>
      </c>
      <c r="C16" s="99">
        <v>2011</v>
      </c>
      <c r="D16" s="99" t="s">
        <v>99</v>
      </c>
      <c r="E16" s="64"/>
    </row>
    <row r="17" spans="1:5" ht="13.5" customHeight="1" x14ac:dyDescent="0.3">
      <c r="A17" s="98">
        <v>16</v>
      </c>
      <c r="B17" s="99" t="s">
        <v>100</v>
      </c>
      <c r="C17" s="99">
        <v>2011</v>
      </c>
      <c r="D17" s="99" t="s">
        <v>41</v>
      </c>
      <c r="E17" s="64"/>
    </row>
    <row r="18" spans="1:5" ht="13.5" customHeight="1" x14ac:dyDescent="0.3">
      <c r="A18" s="98">
        <v>17</v>
      </c>
      <c r="B18" s="100" t="s">
        <v>101</v>
      </c>
      <c r="C18" s="100">
        <v>2011</v>
      </c>
      <c r="D18" s="100" t="s">
        <v>41</v>
      </c>
      <c r="E18" s="50"/>
    </row>
    <row r="19" spans="1:5" ht="13.5" customHeight="1" x14ac:dyDescent="0.3">
      <c r="A19" s="98">
        <v>18</v>
      </c>
      <c r="B19" s="100" t="s">
        <v>102</v>
      </c>
      <c r="C19" s="100">
        <v>2012</v>
      </c>
      <c r="D19" s="100" t="s">
        <v>44</v>
      </c>
      <c r="E19" s="50"/>
    </row>
    <row r="20" spans="1:5" ht="13.5" customHeight="1" x14ac:dyDescent="0.3">
      <c r="A20" s="98">
        <v>19</v>
      </c>
      <c r="B20" s="100" t="s">
        <v>103</v>
      </c>
      <c r="C20" s="100">
        <v>2012</v>
      </c>
      <c r="D20" s="100" t="s">
        <v>44</v>
      </c>
      <c r="E20" s="50"/>
    </row>
    <row r="21" spans="1:5" ht="13.5" customHeight="1" x14ac:dyDescent="0.3">
      <c r="A21" s="98">
        <v>20</v>
      </c>
      <c r="B21" s="100" t="s">
        <v>104</v>
      </c>
      <c r="C21" s="101">
        <v>2011</v>
      </c>
      <c r="D21" s="100" t="s">
        <v>37</v>
      </c>
      <c r="E21" s="50"/>
    </row>
    <row r="22" spans="1:5" ht="13.5" customHeight="1" x14ac:dyDescent="0.3">
      <c r="A22" s="98">
        <v>21</v>
      </c>
      <c r="B22" s="100" t="s">
        <v>105</v>
      </c>
      <c r="C22" s="102">
        <v>2012</v>
      </c>
      <c r="D22" s="100" t="s">
        <v>42</v>
      </c>
      <c r="E22" s="50"/>
    </row>
    <row r="23" spans="1:5" ht="13.5" customHeight="1" x14ac:dyDescent="0.3">
      <c r="A23" s="98">
        <v>22</v>
      </c>
      <c r="B23" s="100" t="s">
        <v>106</v>
      </c>
      <c r="C23" s="102">
        <v>2011</v>
      </c>
      <c r="D23" s="100" t="s">
        <v>42</v>
      </c>
      <c r="E23" s="50"/>
    </row>
    <row r="24" spans="1:5" ht="13.5" customHeight="1" x14ac:dyDescent="0.3">
      <c r="A24" s="98">
        <v>23</v>
      </c>
      <c r="B24" s="100" t="s">
        <v>107</v>
      </c>
      <c r="C24" s="102">
        <v>2011</v>
      </c>
      <c r="D24" s="100" t="s">
        <v>42</v>
      </c>
      <c r="E24" s="50"/>
    </row>
    <row r="25" spans="1:5" ht="13.5" customHeight="1" x14ac:dyDescent="0.3">
      <c r="A25" s="98">
        <v>24</v>
      </c>
      <c r="B25" s="100" t="s">
        <v>108</v>
      </c>
      <c r="C25" s="102">
        <v>2011</v>
      </c>
      <c r="D25" s="100" t="s">
        <v>42</v>
      </c>
      <c r="E25" s="50"/>
    </row>
    <row r="26" spans="1:5" ht="13.5" customHeight="1" x14ac:dyDescent="0.3">
      <c r="A26" s="98">
        <v>25</v>
      </c>
      <c r="B26" s="100" t="s">
        <v>109</v>
      </c>
      <c r="C26" s="102">
        <v>2012</v>
      </c>
      <c r="D26" s="100" t="s">
        <v>36</v>
      </c>
      <c r="E26" s="50"/>
    </row>
    <row r="27" spans="1:5" ht="13.5" customHeight="1" x14ac:dyDescent="0.3">
      <c r="A27" s="98">
        <v>26</v>
      </c>
      <c r="B27" s="100" t="s">
        <v>110</v>
      </c>
      <c r="C27" s="102">
        <v>2014</v>
      </c>
      <c r="D27" s="100" t="s">
        <v>41</v>
      </c>
      <c r="E27" s="50"/>
    </row>
    <row r="28" spans="1:5" ht="13.5" customHeight="1" x14ac:dyDescent="0.3">
      <c r="A28" s="98">
        <v>27</v>
      </c>
      <c r="B28" s="100" t="s">
        <v>111</v>
      </c>
      <c r="C28" s="102">
        <v>2013</v>
      </c>
      <c r="D28" s="100" t="s">
        <v>41</v>
      </c>
      <c r="E28" s="50"/>
    </row>
    <row r="29" spans="1:5" ht="13.5" customHeight="1" x14ac:dyDescent="0.3">
      <c r="A29" s="56">
        <v>28</v>
      </c>
      <c r="B29" s="67"/>
      <c r="C29" s="70"/>
      <c r="D29" s="67"/>
      <c r="E29" s="50"/>
    </row>
    <row r="30" spans="1:5" ht="13.5" customHeight="1" x14ac:dyDescent="0.3">
      <c r="A30" s="56">
        <v>29</v>
      </c>
      <c r="B30" s="67"/>
      <c r="C30" s="69"/>
      <c r="D30" s="68"/>
      <c r="E30" s="50"/>
    </row>
    <row r="31" spans="1:5" ht="13.5" customHeight="1" x14ac:dyDescent="0.3">
      <c r="A31" s="56">
        <v>30</v>
      </c>
      <c r="B31" s="67"/>
      <c r="C31" s="69"/>
      <c r="D31" s="68"/>
      <c r="E31" s="50"/>
    </row>
    <row r="32" spans="1:5" ht="13.5" customHeight="1" x14ac:dyDescent="0.3">
      <c r="A32" s="56">
        <v>31</v>
      </c>
      <c r="B32" s="67"/>
      <c r="C32" s="69"/>
      <c r="D32" s="68"/>
      <c r="E32" s="50"/>
    </row>
    <row r="33" spans="1:5" ht="13.5" customHeight="1" x14ac:dyDescent="0.3">
      <c r="A33" s="56">
        <v>32</v>
      </c>
      <c r="B33" s="67"/>
      <c r="C33" s="69"/>
      <c r="D33" s="68"/>
      <c r="E33" s="50"/>
    </row>
    <row r="34" spans="1:5" ht="13.5" customHeight="1" x14ac:dyDescent="0.3">
      <c r="A34" s="56">
        <v>33</v>
      </c>
      <c r="B34" s="67"/>
      <c r="C34" s="69"/>
      <c r="D34" s="68"/>
      <c r="E34" s="50"/>
    </row>
    <row r="35" spans="1:5" ht="13.5" customHeight="1" x14ac:dyDescent="0.3">
      <c r="A35" s="56">
        <v>34</v>
      </c>
      <c r="B35" s="67"/>
      <c r="C35" s="69"/>
      <c r="D35" s="68"/>
      <c r="E35" s="50"/>
    </row>
    <row r="36" spans="1:5" ht="13.5" customHeight="1" x14ac:dyDescent="0.3">
      <c r="A36" s="56">
        <v>35</v>
      </c>
      <c r="B36" s="67"/>
      <c r="C36" s="69"/>
      <c r="D36" s="68"/>
      <c r="E36" s="50"/>
    </row>
    <row r="37" spans="1:5" ht="13.5" customHeight="1" x14ac:dyDescent="0.3">
      <c r="A37" s="56">
        <v>36</v>
      </c>
      <c r="B37" s="67"/>
      <c r="C37" s="69"/>
      <c r="D37" s="68"/>
      <c r="E37" s="50"/>
    </row>
    <row r="38" spans="1:5" ht="13.5" customHeight="1" x14ac:dyDescent="0.3">
      <c r="A38" s="56">
        <v>37</v>
      </c>
      <c r="B38" s="67"/>
      <c r="C38" s="69"/>
      <c r="D38" s="68"/>
      <c r="E38" s="50"/>
    </row>
    <row r="39" spans="1:5" ht="13.5" customHeight="1" x14ac:dyDescent="0.3">
      <c r="A39" s="56">
        <v>38</v>
      </c>
      <c r="B39" s="67"/>
      <c r="C39" s="69"/>
      <c r="D39" s="68"/>
      <c r="E39" s="50"/>
    </row>
    <row r="40" spans="1:5" ht="13.5" customHeight="1" x14ac:dyDescent="0.3">
      <c r="A40" s="56">
        <v>39</v>
      </c>
      <c r="B40" s="67"/>
      <c r="C40" s="69"/>
      <c r="D40" s="68"/>
      <c r="E40" s="50"/>
    </row>
    <row r="41" spans="1:5" ht="13.5" customHeight="1" x14ac:dyDescent="0.3">
      <c r="A41" s="56">
        <v>40</v>
      </c>
      <c r="B41" s="67"/>
      <c r="C41" s="69"/>
      <c r="D41" s="68"/>
      <c r="E41" s="50"/>
    </row>
    <row r="42" spans="1:5" ht="13.5" customHeight="1" x14ac:dyDescent="0.3">
      <c r="A42" s="56">
        <v>41</v>
      </c>
      <c r="B42" s="67"/>
      <c r="C42" s="69"/>
      <c r="D42" s="68"/>
      <c r="E42" s="50"/>
    </row>
    <row r="43" spans="1:5" ht="13.5" customHeight="1" x14ac:dyDescent="0.3">
      <c r="A43" s="56">
        <v>42</v>
      </c>
      <c r="B43" s="67"/>
      <c r="C43" s="71"/>
      <c r="D43" s="68"/>
      <c r="E43" s="50"/>
    </row>
    <row r="44" spans="1:5" ht="13.5" customHeight="1" x14ac:dyDescent="0.3">
      <c r="A44" s="56">
        <v>43</v>
      </c>
      <c r="B44" s="67"/>
      <c r="C44" s="71"/>
      <c r="D44" s="68"/>
      <c r="E44" s="50"/>
    </row>
    <row r="45" spans="1:5" ht="13.5" customHeight="1" x14ac:dyDescent="0.3">
      <c r="A45" s="56">
        <v>44</v>
      </c>
      <c r="B45" s="67"/>
      <c r="C45" s="69"/>
      <c r="D45" s="68"/>
      <c r="E45" s="50"/>
    </row>
    <row r="46" spans="1:5" ht="13.5" customHeight="1" x14ac:dyDescent="0.3">
      <c r="A46" s="56">
        <v>45</v>
      </c>
      <c r="B46" s="67"/>
      <c r="C46" s="69"/>
      <c r="D46" s="68"/>
      <c r="E46" s="50"/>
    </row>
    <row r="47" spans="1:5" ht="13.5" customHeight="1" x14ac:dyDescent="0.3">
      <c r="A47" s="56">
        <v>46</v>
      </c>
      <c r="B47" s="67"/>
      <c r="C47" s="69"/>
      <c r="D47" s="68"/>
      <c r="E47" s="50"/>
    </row>
    <row r="48" spans="1:5" ht="13.5" customHeight="1" x14ac:dyDescent="0.3">
      <c r="A48" s="56">
        <v>47</v>
      </c>
      <c r="B48" s="67"/>
      <c r="C48" s="69"/>
      <c r="D48" s="68"/>
      <c r="E48" s="50"/>
    </row>
    <row r="49" spans="1:5" ht="13.5" customHeight="1" x14ac:dyDescent="0.3">
      <c r="A49" s="56">
        <v>48</v>
      </c>
      <c r="B49" s="67"/>
      <c r="C49" s="69"/>
      <c r="D49" s="68"/>
      <c r="E49" s="50"/>
    </row>
    <row r="50" spans="1:5" ht="13.5" customHeight="1" x14ac:dyDescent="0.3">
      <c r="A50" s="56">
        <v>49</v>
      </c>
      <c r="B50" s="67"/>
      <c r="C50" s="69"/>
      <c r="D50" s="68"/>
      <c r="E50" s="50"/>
    </row>
    <row r="51" spans="1:5" ht="13.5" customHeight="1" x14ac:dyDescent="0.3">
      <c r="A51" s="56">
        <v>50</v>
      </c>
      <c r="B51" s="67"/>
      <c r="C51" s="69"/>
      <c r="D51" s="72"/>
      <c r="E51" s="50"/>
    </row>
    <row r="52" spans="1:5" ht="13.5" customHeight="1" x14ac:dyDescent="0.3">
      <c r="A52" s="56">
        <v>51</v>
      </c>
      <c r="B52" s="67"/>
      <c r="C52" s="69"/>
      <c r="D52" s="72"/>
      <c r="E52" s="50"/>
    </row>
    <row r="53" spans="1:5" ht="13.5" customHeight="1" x14ac:dyDescent="0.3">
      <c r="A53" s="56">
        <v>52</v>
      </c>
      <c r="B53" s="67"/>
      <c r="C53" s="69"/>
      <c r="D53" s="72"/>
      <c r="E53" s="50"/>
    </row>
    <row r="54" spans="1:5" ht="13.5" customHeight="1" x14ac:dyDescent="0.3">
      <c r="A54" s="56">
        <v>53</v>
      </c>
      <c r="B54" s="67"/>
      <c r="C54" s="69"/>
      <c r="D54" s="73"/>
      <c r="E54" s="50"/>
    </row>
    <row r="55" spans="1:5" ht="13.5" customHeight="1" x14ac:dyDescent="0.3">
      <c r="A55" s="56">
        <v>54</v>
      </c>
      <c r="B55" s="67"/>
      <c r="C55" s="69"/>
      <c r="D55" s="73"/>
      <c r="E55" s="50"/>
    </row>
    <row r="56" spans="1:5" ht="13.5" customHeight="1" x14ac:dyDescent="0.3">
      <c r="A56" s="56">
        <v>55</v>
      </c>
      <c r="B56" s="67"/>
      <c r="C56" s="69"/>
      <c r="D56" s="73"/>
      <c r="E56" s="50"/>
    </row>
    <row r="57" spans="1:5" ht="13.5" customHeight="1" x14ac:dyDescent="0.3">
      <c r="A57" s="56">
        <v>56</v>
      </c>
      <c r="B57" s="67"/>
      <c r="C57" s="69"/>
      <c r="D57" s="72"/>
      <c r="E57" s="50"/>
    </row>
    <row r="58" spans="1:5" ht="13.5" customHeight="1" x14ac:dyDescent="0.3">
      <c r="A58" s="56">
        <v>57</v>
      </c>
      <c r="B58" s="67"/>
      <c r="C58" s="69"/>
      <c r="D58" s="72"/>
      <c r="E58" s="50"/>
    </row>
    <row r="59" spans="1:5" ht="13.5" customHeight="1" x14ac:dyDescent="0.3">
      <c r="A59" s="56">
        <v>58</v>
      </c>
      <c r="B59" s="67"/>
      <c r="C59" s="69"/>
      <c r="D59" s="72"/>
      <c r="E59" s="50"/>
    </row>
    <row r="60" spans="1:5" ht="13.5" customHeight="1" x14ac:dyDescent="0.3">
      <c r="A60" s="56">
        <v>59</v>
      </c>
      <c r="B60" s="67"/>
      <c r="C60" s="69"/>
      <c r="D60" s="72"/>
      <c r="E60" s="50"/>
    </row>
    <row r="61" spans="1:5" ht="13.5" customHeight="1" x14ac:dyDescent="0.3">
      <c r="A61" s="56">
        <v>60</v>
      </c>
      <c r="B61" s="67"/>
      <c r="C61" s="69"/>
      <c r="D61" s="72"/>
      <c r="E61" s="50"/>
    </row>
    <row r="62" spans="1:5" ht="13.5" customHeight="1" x14ac:dyDescent="0.3">
      <c r="A62" s="56">
        <v>61</v>
      </c>
      <c r="B62" s="67"/>
      <c r="C62" s="69"/>
      <c r="D62" s="72"/>
      <c r="E62" s="50"/>
    </row>
    <row r="63" spans="1:5" ht="13.5" customHeight="1" x14ac:dyDescent="0.3">
      <c r="A63" s="56">
        <v>62</v>
      </c>
      <c r="B63" s="67"/>
      <c r="C63" s="69"/>
      <c r="D63" s="72"/>
      <c r="E63" s="50"/>
    </row>
    <row r="64" spans="1:5" ht="13.5" customHeight="1" x14ac:dyDescent="0.3">
      <c r="A64" s="56">
        <v>63</v>
      </c>
      <c r="B64" s="67"/>
      <c r="C64" s="69"/>
      <c r="D64" s="72"/>
      <c r="E64" s="50"/>
    </row>
    <row r="65" spans="1:5" ht="13.5" customHeight="1" x14ac:dyDescent="0.3">
      <c r="A65" s="56">
        <v>64</v>
      </c>
      <c r="B65" s="67"/>
      <c r="C65" s="69"/>
      <c r="D65" s="72"/>
      <c r="E65" s="50"/>
    </row>
    <row r="66" spans="1:5" ht="13.5" customHeight="1" x14ac:dyDescent="0.3">
      <c r="A66" s="56">
        <v>65</v>
      </c>
      <c r="B66" s="67"/>
      <c r="C66" s="69"/>
      <c r="D66" s="72"/>
      <c r="E66" s="50"/>
    </row>
    <row r="67" spans="1:5" ht="13.5" customHeight="1" x14ac:dyDescent="0.3">
      <c r="A67" s="56">
        <v>66</v>
      </c>
      <c r="B67" s="67"/>
      <c r="C67" s="69"/>
      <c r="D67" s="72"/>
      <c r="E67" s="50"/>
    </row>
    <row r="68" spans="1:5" ht="13.5" customHeight="1" x14ac:dyDescent="0.3">
      <c r="A68" s="56">
        <v>67</v>
      </c>
      <c r="B68" s="67"/>
      <c r="C68" s="69"/>
      <c r="D68" s="72"/>
      <c r="E68" s="50"/>
    </row>
    <row r="69" spans="1:5" ht="13.5" customHeight="1" x14ac:dyDescent="0.3">
      <c r="A69" s="56">
        <v>68</v>
      </c>
      <c r="B69" s="67"/>
      <c r="C69" s="69"/>
      <c r="D69" s="72"/>
      <c r="E69" s="50"/>
    </row>
    <row r="70" spans="1:5" ht="13.5" customHeight="1" x14ac:dyDescent="0.3">
      <c r="A70" s="56">
        <v>69</v>
      </c>
      <c r="B70" s="67"/>
      <c r="C70" s="69"/>
      <c r="D70" s="72"/>
      <c r="E70" s="50"/>
    </row>
    <row r="71" spans="1:5" ht="13.5" customHeight="1" x14ac:dyDescent="0.3">
      <c r="A71" s="56">
        <v>70</v>
      </c>
      <c r="D71" s="53"/>
      <c r="E71" s="50"/>
    </row>
    <row r="72" spans="1:5" ht="13.5" customHeight="1" x14ac:dyDescent="0.3">
      <c r="A72" s="56">
        <v>71</v>
      </c>
      <c r="D72" s="53"/>
      <c r="E72" s="50"/>
    </row>
    <row r="73" spans="1:5" ht="13.5" customHeight="1" x14ac:dyDescent="0.3">
      <c r="A73" s="56">
        <v>72</v>
      </c>
      <c r="D73" s="53"/>
      <c r="E73" s="50"/>
    </row>
    <row r="74" spans="1:5" ht="13.5" customHeight="1" x14ac:dyDescent="0.3">
      <c r="A74" s="56">
        <v>73</v>
      </c>
      <c r="D74" s="53"/>
      <c r="E74" s="50"/>
    </row>
    <row r="75" spans="1:5" ht="13.5" customHeight="1" x14ac:dyDescent="0.3">
      <c r="A75" s="56">
        <v>74</v>
      </c>
      <c r="D75" s="54"/>
      <c r="E75" s="50"/>
    </row>
    <row r="76" spans="1:5" ht="13.5" customHeight="1" x14ac:dyDescent="0.3">
      <c r="A76" s="56">
        <v>75</v>
      </c>
      <c r="D76" s="53"/>
      <c r="E76" s="50"/>
    </row>
    <row r="77" spans="1:5" ht="13.5" customHeight="1" x14ac:dyDescent="0.3">
      <c r="A77" s="56">
        <v>76</v>
      </c>
      <c r="D77" s="53"/>
      <c r="E77" s="50"/>
    </row>
    <row r="78" spans="1:5" ht="13.5" customHeight="1" x14ac:dyDescent="0.3">
      <c r="A78" s="56">
        <v>77</v>
      </c>
      <c r="D78" s="53"/>
      <c r="E78" s="50"/>
    </row>
    <row r="79" spans="1:5" ht="13.5" customHeight="1" x14ac:dyDescent="0.3">
      <c r="A79" s="56">
        <v>78</v>
      </c>
      <c r="D79" s="53"/>
      <c r="E79" s="50"/>
    </row>
    <row r="80" spans="1:5" ht="13.5" customHeight="1" x14ac:dyDescent="0.3">
      <c r="A80" s="56">
        <v>79</v>
      </c>
      <c r="D80" s="53"/>
      <c r="E80" s="50"/>
    </row>
    <row r="81" spans="1:5" ht="13.5" customHeight="1" x14ac:dyDescent="0.3">
      <c r="A81" s="56">
        <v>80</v>
      </c>
      <c r="B81" s="50"/>
      <c r="C81" s="50"/>
      <c r="D81" s="53"/>
      <c r="E81" s="50"/>
    </row>
    <row r="82" spans="1:5" ht="13.5" customHeight="1" x14ac:dyDescent="0.3">
      <c r="A82" s="56">
        <v>81</v>
      </c>
      <c r="D82" s="53"/>
      <c r="E82" s="50"/>
    </row>
    <row r="83" spans="1:5" ht="13.5" customHeight="1" x14ac:dyDescent="0.3">
      <c r="A83" s="56">
        <v>82</v>
      </c>
      <c r="D83" s="53"/>
      <c r="E83" s="50"/>
    </row>
    <row r="84" spans="1:5" ht="13.5" customHeight="1" x14ac:dyDescent="0.3">
      <c r="A84" s="56">
        <v>83</v>
      </c>
      <c r="D84" s="53"/>
      <c r="E84" s="50"/>
    </row>
    <row r="85" spans="1:5" ht="13.5" customHeight="1" x14ac:dyDescent="0.3">
      <c r="A85" s="56">
        <v>84</v>
      </c>
      <c r="D85" s="53"/>
      <c r="E85" s="50"/>
    </row>
    <row r="86" spans="1:5" ht="13.5" customHeight="1" x14ac:dyDescent="0.3">
      <c r="A86" s="56">
        <v>85</v>
      </c>
      <c r="D86" s="53"/>
      <c r="E86" s="50"/>
    </row>
    <row r="87" spans="1:5" ht="13.5" customHeight="1" x14ac:dyDescent="0.3">
      <c r="A87" s="56">
        <v>86</v>
      </c>
      <c r="D87" s="53"/>
      <c r="E87" s="50"/>
    </row>
    <row r="88" spans="1:5" ht="13.5" customHeight="1" x14ac:dyDescent="0.3">
      <c r="A88" s="56">
        <v>87</v>
      </c>
      <c r="D88" s="53"/>
      <c r="E88" s="50"/>
    </row>
    <row r="89" spans="1:5" ht="13.5" customHeight="1" x14ac:dyDescent="0.3">
      <c r="A89" s="56">
        <v>88</v>
      </c>
      <c r="D89" s="53"/>
      <c r="E89" s="50"/>
    </row>
    <row r="90" spans="1:5" ht="13.5" customHeight="1" x14ac:dyDescent="0.3">
      <c r="A90" s="56">
        <v>89</v>
      </c>
      <c r="D90" s="53"/>
      <c r="E90" s="50"/>
    </row>
    <row r="91" spans="1:5" ht="13.5" customHeight="1" x14ac:dyDescent="0.3">
      <c r="A91" s="56">
        <v>90</v>
      </c>
      <c r="D91" s="53"/>
      <c r="E91" s="50"/>
    </row>
    <row r="92" spans="1:5" ht="13.5" customHeight="1" x14ac:dyDescent="0.3">
      <c r="A92" s="56">
        <v>91</v>
      </c>
      <c r="D92" s="53"/>
      <c r="E92" s="50"/>
    </row>
    <row r="93" spans="1:5" ht="13.5" customHeight="1" x14ac:dyDescent="0.3">
      <c r="A93" s="56">
        <v>92</v>
      </c>
      <c r="D93" s="53"/>
      <c r="E93" s="50"/>
    </row>
    <row r="94" spans="1:5" ht="13.5" customHeight="1" x14ac:dyDescent="0.3">
      <c r="A94" s="56">
        <v>93</v>
      </c>
      <c r="D94" s="53"/>
      <c r="E94" s="50"/>
    </row>
    <row r="95" spans="1:5" ht="13.5" customHeight="1" x14ac:dyDescent="0.3">
      <c r="A95" s="56">
        <v>94</v>
      </c>
      <c r="D95" s="53"/>
      <c r="E95" s="50"/>
    </row>
    <row r="96" spans="1:5" ht="13.5" customHeight="1" x14ac:dyDescent="0.3">
      <c r="A96" s="56">
        <v>95</v>
      </c>
      <c r="D96" s="53"/>
      <c r="E96" s="50"/>
    </row>
    <row r="97" spans="1:5" ht="13.5" customHeight="1" x14ac:dyDescent="0.3">
      <c r="A97" s="56">
        <v>96</v>
      </c>
      <c r="D97" s="53"/>
      <c r="E97" s="50"/>
    </row>
    <row r="98" spans="1:5" ht="13.5" customHeight="1" x14ac:dyDescent="0.3">
      <c r="A98" s="56">
        <v>97</v>
      </c>
      <c r="D98" s="53"/>
      <c r="E98" s="50"/>
    </row>
    <row r="99" spans="1:5" ht="13.5" customHeight="1" x14ac:dyDescent="0.3">
      <c r="A99" s="56">
        <v>98</v>
      </c>
      <c r="D99" s="53"/>
      <c r="E99" s="50"/>
    </row>
    <row r="100" spans="1:5" ht="13.5" customHeight="1" x14ac:dyDescent="0.3">
      <c r="A100" s="56">
        <v>99</v>
      </c>
      <c r="D100" s="53"/>
      <c r="E100" s="50"/>
    </row>
    <row r="101" spans="1:5" ht="13.5" customHeight="1" x14ac:dyDescent="0.3">
      <c r="A101" s="56">
        <v>100</v>
      </c>
      <c r="D101" s="53"/>
      <c r="E101" s="50"/>
    </row>
    <row r="102" spans="1:5" ht="13.5" customHeight="1" x14ac:dyDescent="0.3">
      <c r="A102" s="56">
        <v>101</v>
      </c>
      <c r="D102" s="53"/>
      <c r="E102" s="50"/>
    </row>
    <row r="103" spans="1:5" ht="13.5" customHeight="1" x14ac:dyDescent="0.3">
      <c r="A103" s="56">
        <v>102</v>
      </c>
      <c r="D103" s="53"/>
      <c r="E103" s="50"/>
    </row>
    <row r="104" spans="1:5" ht="13.5" customHeight="1" x14ac:dyDescent="0.3">
      <c r="A104" s="56">
        <v>103</v>
      </c>
      <c r="D104" s="53"/>
      <c r="E104" s="50"/>
    </row>
    <row r="105" spans="1:5" ht="13.5" customHeight="1" x14ac:dyDescent="0.3">
      <c r="A105" s="56">
        <v>104</v>
      </c>
      <c r="D105" s="53"/>
      <c r="E105" s="50"/>
    </row>
    <row r="106" spans="1:5" ht="13.5" customHeight="1" x14ac:dyDescent="0.3">
      <c r="A106" s="56">
        <v>105</v>
      </c>
      <c r="D106" s="53"/>
      <c r="E106" s="50"/>
    </row>
    <row r="107" spans="1:5" ht="13.5" customHeight="1" x14ac:dyDescent="0.3">
      <c r="A107" s="56">
        <v>106</v>
      </c>
      <c r="D107" s="53"/>
      <c r="E107" s="50"/>
    </row>
    <row r="108" spans="1:5" ht="13.5" customHeight="1" x14ac:dyDescent="0.3">
      <c r="A108" s="56">
        <v>107</v>
      </c>
      <c r="D108" s="53"/>
      <c r="E108" s="50"/>
    </row>
    <row r="109" spans="1:5" ht="13.5" customHeight="1" x14ac:dyDescent="0.3">
      <c r="A109" s="56">
        <v>108</v>
      </c>
      <c r="D109" s="53"/>
      <c r="E109" s="50"/>
    </row>
    <row r="110" spans="1:5" ht="13.5" customHeight="1" x14ac:dyDescent="0.3">
      <c r="A110" s="56">
        <v>109</v>
      </c>
      <c r="D110" s="53"/>
      <c r="E110" s="50"/>
    </row>
    <row r="111" spans="1:5" ht="13.5" customHeight="1" x14ac:dyDescent="0.3">
      <c r="A111" s="56">
        <v>110</v>
      </c>
      <c r="D111" s="53"/>
      <c r="E111" s="50"/>
    </row>
    <row r="112" spans="1:5" ht="13.5" customHeight="1" x14ac:dyDescent="0.3">
      <c r="A112" s="56">
        <v>111</v>
      </c>
      <c r="D112" s="53"/>
      <c r="E112" s="50"/>
    </row>
    <row r="113" spans="1:5" ht="13.5" customHeight="1" x14ac:dyDescent="0.3">
      <c r="A113" s="56">
        <v>112</v>
      </c>
      <c r="D113" s="53"/>
      <c r="E113" s="50"/>
    </row>
    <row r="114" spans="1:5" ht="13.5" customHeight="1" x14ac:dyDescent="0.3">
      <c r="A114" s="56">
        <v>113</v>
      </c>
      <c r="D114" s="53"/>
      <c r="E114" s="50"/>
    </row>
    <row r="115" spans="1:5" ht="13.5" customHeight="1" x14ac:dyDescent="0.3">
      <c r="A115" s="56">
        <v>114</v>
      </c>
      <c r="D115" s="53"/>
      <c r="E115" s="50"/>
    </row>
    <row r="116" spans="1:5" ht="13.5" customHeight="1" x14ac:dyDescent="0.3">
      <c r="A116" s="56">
        <v>115</v>
      </c>
      <c r="D116" s="53"/>
      <c r="E116" s="50"/>
    </row>
    <row r="117" spans="1:5" ht="13.5" customHeight="1" x14ac:dyDescent="0.3">
      <c r="A117" s="56">
        <v>116</v>
      </c>
      <c r="D117" s="53"/>
      <c r="E117" s="50"/>
    </row>
    <row r="118" spans="1:5" ht="13.5" customHeight="1" x14ac:dyDescent="0.3">
      <c r="A118" s="56">
        <v>117</v>
      </c>
      <c r="D118" s="53"/>
      <c r="E118" s="50"/>
    </row>
    <row r="119" spans="1:5" ht="13.5" customHeight="1" x14ac:dyDescent="0.3">
      <c r="A119" s="56">
        <v>118</v>
      </c>
      <c r="D119" s="53"/>
      <c r="E119" s="50"/>
    </row>
    <row r="120" spans="1:5" ht="13.5" customHeight="1" x14ac:dyDescent="0.3">
      <c r="A120" s="56">
        <v>119</v>
      </c>
      <c r="D120" s="53"/>
      <c r="E120" s="50"/>
    </row>
    <row r="121" spans="1:5" ht="13.5" customHeight="1" x14ac:dyDescent="0.3">
      <c r="A121" s="56">
        <v>120</v>
      </c>
      <c r="D121" s="53"/>
      <c r="E121" s="50"/>
    </row>
    <row r="122" spans="1:5" ht="13.5" customHeight="1" x14ac:dyDescent="0.3">
      <c r="A122" s="56">
        <v>121</v>
      </c>
      <c r="D122" s="53"/>
      <c r="E122" s="50"/>
    </row>
    <row r="123" spans="1:5" ht="13.5" customHeight="1" x14ac:dyDescent="0.3">
      <c r="A123" s="56">
        <v>122</v>
      </c>
      <c r="D123" s="53"/>
      <c r="E123" s="50"/>
    </row>
    <row r="124" spans="1:5" ht="13.5" customHeight="1" x14ac:dyDescent="0.3">
      <c r="A124" s="56">
        <v>123</v>
      </c>
      <c r="D124" s="53"/>
      <c r="E124" s="50"/>
    </row>
    <row r="125" spans="1:5" ht="13.5" customHeight="1" x14ac:dyDescent="0.3">
      <c r="A125" s="56">
        <v>124</v>
      </c>
      <c r="D125" s="53"/>
      <c r="E125" s="50"/>
    </row>
    <row r="126" spans="1:5" ht="13.5" customHeight="1" x14ac:dyDescent="0.3">
      <c r="A126" s="56">
        <v>125</v>
      </c>
      <c r="D126" s="53"/>
      <c r="E126" s="50"/>
    </row>
    <row r="127" spans="1:5" ht="13.5" customHeight="1" x14ac:dyDescent="0.3">
      <c r="A127" s="56">
        <v>126</v>
      </c>
      <c r="D127" s="53"/>
      <c r="E127" s="50"/>
    </row>
    <row r="128" spans="1:5" ht="13.5" customHeight="1" x14ac:dyDescent="0.3">
      <c r="A128" s="56">
        <v>127</v>
      </c>
      <c r="D128" s="53"/>
      <c r="E128" s="50"/>
    </row>
    <row r="129" spans="1:5" ht="13.5" customHeight="1" x14ac:dyDescent="0.3">
      <c r="A129" s="56">
        <v>128</v>
      </c>
      <c r="D129" s="53"/>
      <c r="E129" s="50"/>
    </row>
    <row r="130" spans="1:5" ht="10.5" customHeight="1" x14ac:dyDescent="0.3">
      <c r="A130" s="56">
        <v>129</v>
      </c>
      <c r="D130" s="53"/>
      <c r="E130" s="50"/>
    </row>
    <row r="131" spans="1:5" ht="10.5" customHeight="1" x14ac:dyDescent="0.3">
      <c r="A131" s="56">
        <v>130</v>
      </c>
      <c r="D131" s="53"/>
      <c r="E131" s="50"/>
    </row>
    <row r="132" spans="1:5" ht="10.5" customHeight="1" x14ac:dyDescent="0.3">
      <c r="A132" s="56">
        <v>131</v>
      </c>
      <c r="D132" s="53"/>
      <c r="E132" s="50"/>
    </row>
    <row r="133" spans="1:5" ht="10.5" customHeight="1" x14ac:dyDescent="0.3">
      <c r="A133" s="56">
        <v>132</v>
      </c>
      <c r="D133" s="53"/>
      <c r="E133" s="50"/>
    </row>
    <row r="134" spans="1:5" ht="10.5" customHeight="1" x14ac:dyDescent="0.3">
      <c r="A134" s="56">
        <v>133</v>
      </c>
      <c r="D134" s="53"/>
      <c r="E134" s="50"/>
    </row>
    <row r="135" spans="1:5" ht="10.5" customHeight="1" x14ac:dyDescent="0.3">
      <c r="A135" s="56">
        <v>134</v>
      </c>
      <c r="D135" s="53"/>
      <c r="E135" s="50"/>
    </row>
    <row r="136" spans="1:5" ht="10.5" customHeight="1" x14ac:dyDescent="0.3">
      <c r="A136" s="56">
        <v>135</v>
      </c>
      <c r="D136" s="53"/>
      <c r="E136" s="50"/>
    </row>
    <row r="137" spans="1:5" ht="10.5" customHeight="1" x14ac:dyDescent="0.3">
      <c r="A137" s="56">
        <v>136</v>
      </c>
      <c r="D137" s="53"/>
      <c r="E137" s="50"/>
    </row>
    <row r="138" spans="1:5" ht="10.5" customHeight="1" x14ac:dyDescent="0.3">
      <c r="A138" s="56">
        <v>137</v>
      </c>
      <c r="D138" s="53"/>
      <c r="E138" s="50"/>
    </row>
    <row r="139" spans="1:5" ht="10.5" customHeight="1" x14ac:dyDescent="0.3">
      <c r="A139" s="56">
        <v>138</v>
      </c>
      <c r="D139" s="53"/>
      <c r="E139" s="50"/>
    </row>
    <row r="140" spans="1:5" ht="10.5" customHeight="1" x14ac:dyDescent="0.3">
      <c r="A140" s="56">
        <v>139</v>
      </c>
      <c r="B140" s="55"/>
      <c r="D140" s="53"/>
      <c r="E140" s="50"/>
    </row>
    <row r="141" spans="1:5" ht="10.5" customHeight="1" x14ac:dyDescent="0.3">
      <c r="A141" s="56">
        <v>140</v>
      </c>
      <c r="B141" s="55"/>
      <c r="D141" s="53"/>
      <c r="E141" s="50"/>
    </row>
    <row r="142" spans="1:5" ht="10.5" customHeight="1" x14ac:dyDescent="0.3">
      <c r="A142" s="56">
        <v>141</v>
      </c>
      <c r="B142" s="55"/>
      <c r="D142" s="53"/>
      <c r="E142" s="50"/>
    </row>
    <row r="143" spans="1:5" ht="10.5" customHeight="1" x14ac:dyDescent="0.3">
      <c r="A143" s="56">
        <v>142</v>
      </c>
      <c r="B143" s="55"/>
      <c r="D143" s="53"/>
      <c r="E143" s="50"/>
    </row>
    <row r="144" spans="1:5" ht="10.5" customHeight="1" x14ac:dyDescent="0.3">
      <c r="A144" s="56">
        <v>143</v>
      </c>
      <c r="B144" s="55"/>
      <c r="D144" s="53"/>
      <c r="E144" s="50"/>
    </row>
    <row r="145" spans="1:5" ht="10.5" customHeight="1" x14ac:dyDescent="0.3">
      <c r="A145" s="56">
        <v>144</v>
      </c>
      <c r="B145" s="55"/>
      <c r="D145" s="53"/>
      <c r="E145" s="50"/>
    </row>
    <row r="146" spans="1:5" ht="10.5" customHeight="1" x14ac:dyDescent="0.3">
      <c r="A146" s="56">
        <v>145</v>
      </c>
      <c r="B146" s="55"/>
      <c r="C146" s="50"/>
      <c r="D146" s="54"/>
      <c r="E146" s="50"/>
    </row>
    <row r="147" spans="1:5" ht="10.5" customHeight="1" x14ac:dyDescent="0.3">
      <c r="A147" s="56">
        <v>146</v>
      </c>
      <c r="B147" s="55"/>
      <c r="C147" s="50"/>
      <c r="D147" s="54"/>
      <c r="E147" s="50"/>
    </row>
    <row r="148" spans="1:5" ht="10.5" customHeight="1" x14ac:dyDescent="0.3">
      <c r="A148" s="56">
        <v>147</v>
      </c>
      <c r="B148" s="55"/>
      <c r="D148" s="53"/>
      <c r="E148" s="50"/>
    </row>
    <row r="149" spans="1:5" ht="10.5" customHeight="1" x14ac:dyDescent="0.3">
      <c r="A149" s="56">
        <v>148</v>
      </c>
      <c r="B149" s="55"/>
      <c r="C149" s="50"/>
      <c r="D149" s="53"/>
      <c r="E149" s="50"/>
    </row>
    <row r="150" spans="1:5" ht="10.5" customHeight="1" x14ac:dyDescent="0.3">
      <c r="A150" s="56">
        <v>149</v>
      </c>
      <c r="B150" s="55"/>
      <c r="E150" s="50"/>
    </row>
    <row r="151" spans="1:5" ht="10.5" customHeight="1" x14ac:dyDescent="0.3">
      <c r="A151" s="56">
        <v>150</v>
      </c>
      <c r="B151" s="55"/>
      <c r="E151" s="50"/>
    </row>
    <row r="152" spans="1:5" ht="10.5" customHeight="1" x14ac:dyDescent="0.3">
      <c r="A152" s="56">
        <v>151</v>
      </c>
      <c r="B152" s="55"/>
      <c r="E152" s="50"/>
    </row>
    <row r="153" spans="1:5" ht="10.5" customHeight="1" x14ac:dyDescent="0.3">
      <c r="A153" s="56">
        <v>152</v>
      </c>
      <c r="B153" s="55"/>
      <c r="E153" s="50"/>
    </row>
    <row r="154" spans="1:5" ht="10.5" customHeight="1" x14ac:dyDescent="0.3">
      <c r="A154" s="56">
        <v>153</v>
      </c>
      <c r="B154" s="55"/>
      <c r="E154" s="50"/>
    </row>
    <row r="155" spans="1:5" ht="10.5" customHeight="1" x14ac:dyDescent="0.3">
      <c r="A155" s="56">
        <v>154</v>
      </c>
      <c r="B155" s="55"/>
      <c r="E155" s="50"/>
    </row>
    <row r="156" spans="1:5" ht="10.5" customHeight="1" x14ac:dyDescent="0.3">
      <c r="A156" s="56">
        <v>155</v>
      </c>
      <c r="B156" s="55"/>
      <c r="E156" s="50"/>
    </row>
    <row r="157" spans="1:5" ht="10.5" customHeight="1" x14ac:dyDescent="0.3">
      <c r="A157" s="56">
        <v>156</v>
      </c>
      <c r="B157" s="55"/>
      <c r="E157" s="50"/>
    </row>
    <row r="158" spans="1:5" ht="10.5" customHeight="1" x14ac:dyDescent="0.3">
      <c r="A158" s="56">
        <v>157</v>
      </c>
      <c r="B158" s="55"/>
      <c r="E158" s="50"/>
    </row>
    <row r="159" spans="1:5" ht="10.5" customHeight="1" x14ac:dyDescent="0.3">
      <c r="A159" s="56">
        <v>158</v>
      </c>
      <c r="B159" s="55"/>
      <c r="E159" s="50"/>
    </row>
    <row r="160" spans="1:5" ht="10.5" customHeight="1" x14ac:dyDescent="0.3">
      <c r="A160" s="56">
        <v>159</v>
      </c>
      <c r="B160" s="55"/>
      <c r="E160" s="50"/>
    </row>
    <row r="161" spans="1:5" ht="10.5" customHeight="1" x14ac:dyDescent="0.3">
      <c r="A161" s="56">
        <v>160</v>
      </c>
      <c r="B161" s="55"/>
      <c r="E161" s="50"/>
    </row>
    <row r="162" spans="1:5" ht="10.5" customHeight="1" x14ac:dyDescent="0.3">
      <c r="A162" s="56">
        <v>161</v>
      </c>
      <c r="B162" s="55"/>
      <c r="E162" s="50"/>
    </row>
    <row r="163" spans="1:5" ht="10.5" customHeight="1" x14ac:dyDescent="0.3">
      <c r="A163" s="56">
        <v>162</v>
      </c>
      <c r="B163" s="55"/>
      <c r="E163" s="50"/>
    </row>
    <row r="164" spans="1:5" ht="10.5" customHeight="1" x14ac:dyDescent="0.3">
      <c r="A164" s="56">
        <v>163</v>
      </c>
      <c r="B164" s="55"/>
      <c r="E164" s="50"/>
    </row>
    <row r="165" spans="1:5" x14ac:dyDescent="0.3">
      <c r="A165" s="56">
        <v>164</v>
      </c>
      <c r="B165" s="55"/>
      <c r="E165" s="50"/>
    </row>
    <row r="166" spans="1:5" x14ac:dyDescent="0.3">
      <c r="A166" s="56">
        <v>165</v>
      </c>
      <c r="B166" s="55"/>
      <c r="E166" s="50"/>
    </row>
    <row r="167" spans="1:5" x14ac:dyDescent="0.3">
      <c r="A167" s="56">
        <v>166</v>
      </c>
      <c r="B167" s="55"/>
      <c r="E167" s="50"/>
    </row>
    <row r="168" spans="1:5" x14ac:dyDescent="0.3">
      <c r="A168" s="56">
        <v>167</v>
      </c>
      <c r="B168" s="55"/>
      <c r="E168" s="50"/>
    </row>
    <row r="169" spans="1:5" x14ac:dyDescent="0.3">
      <c r="A169" s="56">
        <v>168</v>
      </c>
      <c r="B169" s="55"/>
      <c r="E169" s="50"/>
    </row>
    <row r="170" spans="1:5" x14ac:dyDescent="0.3">
      <c r="A170" s="56">
        <v>169</v>
      </c>
      <c r="B170" s="55"/>
      <c r="E170" s="50"/>
    </row>
    <row r="171" spans="1:5" x14ac:dyDescent="0.3">
      <c r="A171" s="56">
        <v>170</v>
      </c>
      <c r="B171" s="55"/>
      <c r="E171" s="50"/>
    </row>
    <row r="172" spans="1:5" x14ac:dyDescent="0.3">
      <c r="A172" s="56">
        <v>171</v>
      </c>
      <c r="B172" s="55"/>
      <c r="E172" s="50"/>
    </row>
    <row r="173" spans="1:5" x14ac:dyDescent="0.3">
      <c r="A173" s="56">
        <v>172</v>
      </c>
      <c r="B173" s="55"/>
      <c r="E173" s="50"/>
    </row>
    <row r="174" spans="1:5" x14ac:dyDescent="0.3">
      <c r="A174" s="56">
        <v>173</v>
      </c>
      <c r="B174" s="55"/>
      <c r="E174" s="50"/>
    </row>
    <row r="175" spans="1:5" x14ac:dyDescent="0.3">
      <c r="A175" s="56">
        <v>174</v>
      </c>
      <c r="B175" s="55"/>
      <c r="E175" s="50"/>
    </row>
    <row r="176" spans="1:5" x14ac:dyDescent="0.3">
      <c r="A176" s="56">
        <v>175</v>
      </c>
      <c r="B176" s="55"/>
      <c r="E176" s="50"/>
    </row>
    <row r="177" spans="1:5" x14ac:dyDescent="0.3">
      <c r="A177" s="56">
        <v>176</v>
      </c>
      <c r="B177" s="55"/>
      <c r="E177" s="50"/>
    </row>
    <row r="178" spans="1:5" x14ac:dyDescent="0.3">
      <c r="A178" s="56">
        <v>177</v>
      </c>
      <c r="B178" s="55"/>
      <c r="E178" s="50"/>
    </row>
    <row r="179" spans="1:5" x14ac:dyDescent="0.3">
      <c r="A179" s="56">
        <v>178</v>
      </c>
      <c r="B179" s="55"/>
      <c r="E179" s="50"/>
    </row>
    <row r="180" spans="1:5" x14ac:dyDescent="0.3">
      <c r="A180" s="56">
        <v>179</v>
      </c>
      <c r="B180" s="55"/>
      <c r="E180" s="50"/>
    </row>
    <row r="181" spans="1:5" x14ac:dyDescent="0.3">
      <c r="A181" s="56">
        <v>180</v>
      </c>
      <c r="B181" s="55"/>
      <c r="E181" s="50"/>
    </row>
    <row r="182" spans="1:5" x14ac:dyDescent="0.3">
      <c r="A182" s="56">
        <v>181</v>
      </c>
      <c r="B182" s="55"/>
      <c r="E182" s="50"/>
    </row>
    <row r="183" spans="1:5" x14ac:dyDescent="0.3">
      <c r="A183" s="56">
        <v>182</v>
      </c>
      <c r="B183" s="55"/>
      <c r="E183" s="50"/>
    </row>
    <row r="184" spans="1:5" x14ac:dyDescent="0.3">
      <c r="A184" s="56">
        <v>183</v>
      </c>
      <c r="B184" s="55"/>
      <c r="E184" s="50"/>
    </row>
    <row r="185" spans="1:5" x14ac:dyDescent="0.3">
      <c r="A185" s="56">
        <v>184</v>
      </c>
      <c r="B185" s="55"/>
      <c r="E185" s="50"/>
    </row>
    <row r="186" spans="1:5" x14ac:dyDescent="0.3">
      <c r="A186" s="56">
        <v>185</v>
      </c>
      <c r="B186" s="55"/>
      <c r="E186" s="50"/>
    </row>
    <row r="187" spans="1:5" x14ac:dyDescent="0.3">
      <c r="A187" s="56">
        <v>186</v>
      </c>
      <c r="B187" s="55"/>
      <c r="E187" s="50"/>
    </row>
    <row r="188" spans="1:5" x14ac:dyDescent="0.3">
      <c r="A188" s="56">
        <v>187</v>
      </c>
      <c r="B188" s="55"/>
      <c r="E188" s="50"/>
    </row>
    <row r="189" spans="1:5" x14ac:dyDescent="0.3">
      <c r="A189" s="56">
        <v>188</v>
      </c>
      <c r="B189" s="55"/>
      <c r="E189" s="50"/>
    </row>
    <row r="190" spans="1:5" x14ac:dyDescent="0.3">
      <c r="A190" s="56">
        <v>189</v>
      </c>
      <c r="B190" s="55"/>
      <c r="E190" s="50"/>
    </row>
    <row r="191" spans="1:5" x14ac:dyDescent="0.3">
      <c r="A191" s="56">
        <v>190</v>
      </c>
      <c r="B191" s="55"/>
      <c r="E191" s="50"/>
    </row>
    <row r="192" spans="1:5" x14ac:dyDescent="0.3">
      <c r="A192" s="56">
        <v>191</v>
      </c>
      <c r="B192" s="55"/>
      <c r="E192" s="50"/>
    </row>
    <row r="193" spans="1:5" x14ac:dyDescent="0.3">
      <c r="A193" s="56">
        <v>192</v>
      </c>
      <c r="B193" s="55"/>
      <c r="E193" s="50"/>
    </row>
    <row r="194" spans="1:5" x14ac:dyDescent="0.3">
      <c r="A194" s="56">
        <v>193</v>
      </c>
      <c r="B194" s="55"/>
      <c r="E194" s="50"/>
    </row>
    <row r="195" spans="1:5" x14ac:dyDescent="0.3">
      <c r="A195" s="56">
        <v>194</v>
      </c>
      <c r="B195" s="55"/>
      <c r="E195" s="50"/>
    </row>
    <row r="196" spans="1:5" x14ac:dyDescent="0.3">
      <c r="A196" s="56">
        <v>195</v>
      </c>
      <c r="B196" s="55"/>
      <c r="E196" s="50"/>
    </row>
    <row r="197" spans="1:5" x14ac:dyDescent="0.3">
      <c r="A197" s="56">
        <v>196</v>
      </c>
      <c r="B197" s="55"/>
      <c r="E197" s="50"/>
    </row>
    <row r="198" spans="1:5" x14ac:dyDescent="0.3">
      <c r="A198" s="56">
        <v>197</v>
      </c>
      <c r="B198" s="55"/>
      <c r="E198" s="50"/>
    </row>
    <row r="199" spans="1:5" x14ac:dyDescent="0.3">
      <c r="A199" s="56">
        <v>198</v>
      </c>
      <c r="B199" s="55"/>
      <c r="E199" s="50"/>
    </row>
    <row r="200" spans="1:5" x14ac:dyDescent="0.3">
      <c r="A200" s="56">
        <v>199</v>
      </c>
      <c r="B200" s="55"/>
      <c r="E200" s="50"/>
    </row>
    <row r="201" spans="1:5" x14ac:dyDescent="0.3">
      <c r="A201" s="56">
        <v>200</v>
      </c>
      <c r="B201" s="55"/>
      <c r="E201" s="50"/>
    </row>
    <row r="202" spans="1:5" x14ac:dyDescent="0.3">
      <c r="A202" s="56">
        <v>201</v>
      </c>
      <c r="B202" s="55"/>
      <c r="E202" s="50"/>
    </row>
    <row r="203" spans="1:5" x14ac:dyDescent="0.3">
      <c r="A203" s="56">
        <v>202</v>
      </c>
      <c r="B203" s="55"/>
      <c r="E203" s="50"/>
    </row>
    <row r="204" spans="1:5" x14ac:dyDescent="0.3">
      <c r="A204" s="56">
        <v>203</v>
      </c>
      <c r="B204" s="55"/>
      <c r="E204" s="50"/>
    </row>
    <row r="205" spans="1:5" x14ac:dyDescent="0.3">
      <c r="A205" s="56">
        <v>204</v>
      </c>
      <c r="B205" s="55"/>
      <c r="E205" s="50"/>
    </row>
    <row r="206" spans="1:5" x14ac:dyDescent="0.3">
      <c r="A206" s="56">
        <v>205</v>
      </c>
      <c r="B206" s="55"/>
      <c r="E206" s="50"/>
    </row>
    <row r="207" spans="1:5" x14ac:dyDescent="0.3">
      <c r="A207" s="56">
        <v>206</v>
      </c>
      <c r="B207" s="55"/>
      <c r="E207" s="50"/>
    </row>
    <row r="208" spans="1:5" x14ac:dyDescent="0.3">
      <c r="A208" s="56">
        <v>207</v>
      </c>
      <c r="B208" s="55"/>
      <c r="E208" s="50"/>
    </row>
    <row r="209" spans="1:5" x14ac:dyDescent="0.3">
      <c r="A209" s="56">
        <v>208</v>
      </c>
      <c r="B209" s="55"/>
      <c r="E209" s="50"/>
    </row>
    <row r="210" spans="1:5" x14ac:dyDescent="0.3">
      <c r="A210" s="56">
        <v>209</v>
      </c>
      <c r="B210" s="55"/>
      <c r="E210" s="50"/>
    </row>
    <row r="211" spans="1:5" x14ac:dyDescent="0.3">
      <c r="A211" s="56">
        <v>210</v>
      </c>
      <c r="B211" s="55"/>
      <c r="E211" s="50"/>
    </row>
    <row r="212" spans="1:5" x14ac:dyDescent="0.3">
      <c r="A212" s="56">
        <v>211</v>
      </c>
      <c r="B212" s="55"/>
      <c r="E212" s="50"/>
    </row>
    <row r="213" spans="1:5" x14ac:dyDescent="0.3">
      <c r="A213" s="56">
        <v>212</v>
      </c>
      <c r="B213" s="55"/>
      <c r="E213" s="50"/>
    </row>
    <row r="214" spans="1:5" x14ac:dyDescent="0.3">
      <c r="A214" s="56">
        <v>213</v>
      </c>
      <c r="B214" s="55"/>
      <c r="E214" s="50"/>
    </row>
    <row r="215" spans="1:5" x14ac:dyDescent="0.3">
      <c r="A215" s="56">
        <v>214</v>
      </c>
      <c r="B215" s="55"/>
      <c r="E215" s="50"/>
    </row>
    <row r="216" spans="1:5" x14ac:dyDescent="0.3">
      <c r="A216" s="56">
        <v>215</v>
      </c>
      <c r="B216" s="55"/>
      <c r="E216" s="50"/>
    </row>
    <row r="217" spans="1:5" x14ac:dyDescent="0.3">
      <c r="A217" s="56">
        <v>216</v>
      </c>
      <c r="B217" s="55"/>
      <c r="E217" s="50"/>
    </row>
    <row r="218" spans="1:5" x14ac:dyDescent="0.3">
      <c r="A218" s="56">
        <v>217</v>
      </c>
      <c r="B218" s="55"/>
      <c r="E218" s="50"/>
    </row>
    <row r="219" spans="1:5" x14ac:dyDescent="0.3">
      <c r="A219" s="56">
        <v>218</v>
      </c>
      <c r="B219" s="55"/>
      <c r="E219" s="50"/>
    </row>
    <row r="220" spans="1:5" x14ac:dyDescent="0.3">
      <c r="A220" s="56">
        <v>219</v>
      </c>
      <c r="B220" s="55"/>
      <c r="E220" s="50"/>
    </row>
    <row r="221" spans="1:5" x14ac:dyDescent="0.3">
      <c r="A221" s="56">
        <v>220</v>
      </c>
      <c r="B221" s="55"/>
      <c r="E221" s="50"/>
    </row>
    <row r="222" spans="1:5" x14ac:dyDescent="0.3">
      <c r="A222" s="56">
        <v>221</v>
      </c>
      <c r="B222" s="55"/>
      <c r="E222" s="50"/>
    </row>
    <row r="223" spans="1:5" x14ac:dyDescent="0.3">
      <c r="A223" s="56">
        <v>222</v>
      </c>
      <c r="B223" s="55"/>
      <c r="E223" s="50"/>
    </row>
    <row r="224" spans="1:5" x14ac:dyDescent="0.3">
      <c r="A224" s="56">
        <v>223</v>
      </c>
      <c r="B224" s="55"/>
      <c r="E224" s="50"/>
    </row>
    <row r="225" spans="1:5" x14ac:dyDescent="0.3">
      <c r="A225" s="56">
        <v>224</v>
      </c>
      <c r="B225" s="55"/>
      <c r="E225" s="50"/>
    </row>
    <row r="226" spans="1:5" x14ac:dyDescent="0.3">
      <c r="A226" s="56">
        <v>225</v>
      </c>
      <c r="B226" s="55"/>
      <c r="E226" s="50"/>
    </row>
    <row r="227" spans="1:5" x14ac:dyDescent="0.3">
      <c r="A227" s="56">
        <v>226</v>
      </c>
      <c r="B227" s="55"/>
      <c r="E227" s="50"/>
    </row>
    <row r="228" spans="1:5" x14ac:dyDescent="0.3">
      <c r="A228" s="56">
        <v>227</v>
      </c>
      <c r="B228" s="55"/>
      <c r="E228" s="50"/>
    </row>
    <row r="229" spans="1:5" x14ac:dyDescent="0.3">
      <c r="A229" s="56">
        <v>228</v>
      </c>
      <c r="B229" s="55"/>
      <c r="E229" s="50"/>
    </row>
    <row r="230" spans="1:5" x14ac:dyDescent="0.3">
      <c r="A230" s="56">
        <v>229</v>
      </c>
      <c r="B230" s="55"/>
      <c r="E230" s="50"/>
    </row>
    <row r="231" spans="1:5" x14ac:dyDescent="0.3">
      <c r="A231" s="56">
        <v>230</v>
      </c>
      <c r="B231" s="55"/>
      <c r="E231" s="50"/>
    </row>
    <row r="232" spans="1:5" x14ac:dyDescent="0.3">
      <c r="A232" s="56">
        <v>231</v>
      </c>
      <c r="B232" s="55"/>
      <c r="E232" s="50"/>
    </row>
    <row r="233" spans="1:5" x14ac:dyDescent="0.3">
      <c r="A233" s="56">
        <v>232</v>
      </c>
      <c r="B233" s="55"/>
      <c r="E233" s="50"/>
    </row>
    <row r="234" spans="1:5" x14ac:dyDescent="0.3">
      <c r="A234" s="56">
        <v>233</v>
      </c>
      <c r="B234" s="55"/>
      <c r="E234" s="50"/>
    </row>
    <row r="235" spans="1:5" x14ac:dyDescent="0.3">
      <c r="A235" s="56">
        <v>234</v>
      </c>
      <c r="B235" s="55"/>
      <c r="E235" s="50"/>
    </row>
    <row r="236" spans="1:5" x14ac:dyDescent="0.3">
      <c r="A236" s="56">
        <v>235</v>
      </c>
      <c r="B236" s="55"/>
      <c r="E236" s="50"/>
    </row>
    <row r="237" spans="1:5" x14ac:dyDescent="0.3">
      <c r="A237" s="56">
        <v>236</v>
      </c>
      <c r="B237" s="55"/>
      <c r="E237" s="50"/>
    </row>
    <row r="238" spans="1:5" x14ac:dyDescent="0.3">
      <c r="A238" s="56">
        <v>237</v>
      </c>
      <c r="B238" s="55"/>
      <c r="E238" s="50"/>
    </row>
    <row r="239" spans="1:5" x14ac:dyDescent="0.3">
      <c r="A239" s="56">
        <v>238</v>
      </c>
      <c r="B239" s="55"/>
      <c r="E239" s="50"/>
    </row>
    <row r="240" spans="1:5" x14ac:dyDescent="0.3">
      <c r="A240" s="56">
        <v>239</v>
      </c>
      <c r="B240" s="55"/>
      <c r="E240" s="50"/>
    </row>
    <row r="241" spans="1:5" x14ac:dyDescent="0.3">
      <c r="A241" s="56">
        <v>240</v>
      </c>
      <c r="B241" s="55"/>
      <c r="E241" s="50"/>
    </row>
    <row r="242" spans="1:5" x14ac:dyDescent="0.3">
      <c r="A242" s="56">
        <v>241</v>
      </c>
      <c r="B242" s="55"/>
      <c r="E242" s="50"/>
    </row>
    <row r="243" spans="1:5" x14ac:dyDescent="0.3">
      <c r="A243" s="56">
        <v>242</v>
      </c>
      <c r="B243" s="55"/>
      <c r="E243" s="50"/>
    </row>
    <row r="244" spans="1:5" x14ac:dyDescent="0.3">
      <c r="A244" s="56">
        <v>243</v>
      </c>
      <c r="B244" s="55"/>
      <c r="E244" s="50"/>
    </row>
    <row r="245" spans="1:5" x14ac:dyDescent="0.3">
      <c r="A245" s="56">
        <v>244</v>
      </c>
      <c r="B245" s="55"/>
      <c r="E245" s="50"/>
    </row>
    <row r="246" spans="1:5" x14ac:dyDescent="0.3">
      <c r="A246" s="56">
        <v>245</v>
      </c>
      <c r="B246" s="55"/>
      <c r="E246" s="50"/>
    </row>
    <row r="247" spans="1:5" x14ac:dyDescent="0.3">
      <c r="A247" s="56">
        <v>246</v>
      </c>
      <c r="B247" s="55"/>
      <c r="E247" s="50"/>
    </row>
    <row r="248" spans="1:5" x14ac:dyDescent="0.3">
      <c r="A248" s="56">
        <v>247</v>
      </c>
      <c r="B248" s="55"/>
      <c r="E248" s="50"/>
    </row>
    <row r="249" spans="1:5" x14ac:dyDescent="0.3">
      <c r="A249" s="56">
        <v>248</v>
      </c>
      <c r="B249" s="55"/>
      <c r="E249" s="50"/>
    </row>
    <row r="250" spans="1:5" x14ac:dyDescent="0.3">
      <c r="A250" s="56">
        <v>249</v>
      </c>
      <c r="B250" s="55"/>
      <c r="E250" s="50"/>
    </row>
    <row r="251" spans="1:5" x14ac:dyDescent="0.3">
      <c r="A251" s="56">
        <v>250</v>
      </c>
      <c r="B251" s="55"/>
      <c r="E251" s="50"/>
    </row>
    <row r="252" spans="1:5" x14ac:dyDescent="0.3">
      <c r="A252" s="56">
        <v>251</v>
      </c>
      <c r="B252" s="55"/>
      <c r="E252" s="50"/>
    </row>
    <row r="253" spans="1:5" x14ac:dyDescent="0.3">
      <c r="A253" s="56">
        <v>252</v>
      </c>
      <c r="B253" s="55"/>
      <c r="E253" s="50"/>
    </row>
    <row r="254" spans="1:5" x14ac:dyDescent="0.3">
      <c r="A254" s="56">
        <v>253</v>
      </c>
      <c r="B254" s="55"/>
      <c r="E254" s="50"/>
    </row>
    <row r="255" spans="1:5" x14ac:dyDescent="0.3">
      <c r="A255" s="56">
        <v>254</v>
      </c>
      <c r="B255" s="55"/>
      <c r="E255" s="50"/>
    </row>
    <row r="256" spans="1:5" x14ac:dyDescent="0.3">
      <c r="A256" s="56">
        <v>255</v>
      </c>
      <c r="B256" s="55"/>
      <c r="E256" s="50"/>
    </row>
    <row r="257" spans="1:5" x14ac:dyDescent="0.3">
      <c r="A257" s="56">
        <v>256</v>
      </c>
      <c r="B257" s="55"/>
      <c r="E257" s="50"/>
    </row>
  </sheetData>
  <phoneticPr fontId="0" type="noConversion"/>
  <pageMargins left="0.78740157480314965" right="0.78740157480314965" top="0.59055118110236227" bottom="0.98425196850393704" header="0.51181102362204722" footer="0.51181102362204722"/>
  <pageSetup paperSize="9" scale="11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AQ129"/>
  <sheetViews>
    <sheetView view="pageBreakPreview" topLeftCell="A22" zoomScaleNormal="100" workbookViewId="0">
      <selection activeCell="C49" sqref="C49"/>
    </sheetView>
  </sheetViews>
  <sheetFormatPr defaultColWidth="9.109375" defaultRowHeight="15" customHeight="1" x14ac:dyDescent="0.2"/>
  <cols>
    <col min="1" max="1" width="3.44140625" style="3" customWidth="1"/>
    <col min="2" max="2" width="31.109375" style="3" bestFit="1" customWidth="1"/>
    <col min="3" max="9" width="5" style="3" customWidth="1"/>
    <col min="10" max="10" width="1.5546875" style="3" customWidth="1"/>
    <col min="11" max="11" width="30.88671875" style="3" bestFit="1" customWidth="1"/>
    <col min="12" max="12" width="18.6640625" style="3" bestFit="1" customWidth="1"/>
    <col min="13" max="13" width="4.44140625" style="3" customWidth="1"/>
    <col min="14" max="14" width="24.109375" style="3" bestFit="1" customWidth="1"/>
    <col min="15" max="15" width="5.33203125" style="3" bestFit="1" customWidth="1"/>
    <col min="16" max="16" width="14.44140625" style="3" bestFit="1" customWidth="1"/>
    <col min="17" max="17" width="3.6640625" style="3" customWidth="1"/>
    <col min="18" max="18" width="4.6640625" style="3" bestFit="1" customWidth="1"/>
    <col min="19" max="19" width="14.44140625" style="3" bestFit="1" customWidth="1"/>
    <col min="20" max="20" width="4.44140625" style="3" bestFit="1" customWidth="1"/>
    <col min="21" max="25" width="5" style="3" bestFit="1" customWidth="1"/>
    <col min="26" max="27" width="5.109375" style="3" customWidth="1"/>
    <col min="28" max="28" width="5.5546875" style="3" bestFit="1" customWidth="1"/>
    <col min="29" max="29" width="4.44140625" style="3" customWidth="1"/>
    <col min="30" max="30" width="8.109375" style="3" bestFit="1" customWidth="1"/>
    <col min="31" max="31" width="3.44140625" style="3" customWidth="1"/>
    <col min="32" max="33" width="3.109375" style="3" customWidth="1"/>
    <col min="34" max="34" width="1.88671875" style="3" customWidth="1"/>
    <col min="35" max="39" width="3.109375" style="3" customWidth="1"/>
    <col min="40" max="40" width="3" style="3" customWidth="1"/>
    <col min="41" max="43" width="0" style="3" hidden="1" customWidth="1"/>
    <col min="44" max="16384" width="9.109375" style="3"/>
  </cols>
  <sheetData>
    <row r="1" spans="1:43" ht="21" customHeight="1" x14ac:dyDescent="0.35">
      <c r="A1" s="177" t="str">
        <f>CONCATENATE("",seznam!F2)</f>
        <v>1 BT mž - finále</v>
      </c>
      <c r="B1" s="177"/>
      <c r="C1" s="177"/>
      <c r="D1" s="177"/>
      <c r="E1" s="177"/>
      <c r="F1" s="177"/>
      <c r="G1" s="177"/>
      <c r="H1" s="177"/>
      <c r="I1" s="177"/>
      <c r="L1" s="33" t="str">
        <f>CONCATENATE("Dvouhra - 1.stupeň ",seznam!I2)</f>
        <v>Dvouhra - 1.stupeň nejml. Žáci</v>
      </c>
    </row>
    <row r="2" spans="1:43" ht="20.25" customHeight="1" x14ac:dyDescent="0.3">
      <c r="A2" s="177"/>
      <c r="B2" s="177"/>
      <c r="C2" s="177"/>
      <c r="D2" s="177"/>
      <c r="E2" s="177"/>
      <c r="F2" s="177"/>
      <c r="G2" s="177"/>
      <c r="H2" s="177"/>
      <c r="I2" s="177"/>
      <c r="K2" s="65" t="str">
        <f>seznam!H2</f>
        <v>Voděrady</v>
      </c>
      <c r="L2" s="35">
        <f>seznam!G2</f>
        <v>44471</v>
      </c>
    </row>
    <row r="3" spans="1:43" ht="15" customHeight="1" thickBot="1" x14ac:dyDescent="0.35">
      <c r="A3" s="2"/>
      <c r="B3" s="2"/>
      <c r="C3" s="4"/>
      <c r="D3" s="2"/>
      <c r="E3" s="2"/>
      <c r="F3" s="2"/>
      <c r="G3" s="2"/>
      <c r="H3" s="5"/>
      <c r="L3" s="6"/>
      <c r="N3" s="7" t="str">
        <f>B4</f>
        <v>Skupina A</v>
      </c>
      <c r="O3" s="7" t="s">
        <v>3</v>
      </c>
      <c r="P3" s="7" t="s">
        <v>28</v>
      </c>
      <c r="Q3" s="7" t="s">
        <v>4</v>
      </c>
      <c r="R3" s="7" t="s">
        <v>3</v>
      </c>
      <c r="S3" s="7" t="s">
        <v>29</v>
      </c>
      <c r="T3" s="7" t="s">
        <v>4</v>
      </c>
      <c r="U3" s="8" t="s">
        <v>5</v>
      </c>
      <c r="V3" s="8" t="s">
        <v>6</v>
      </c>
      <c r="W3" s="8" t="s">
        <v>7</v>
      </c>
      <c r="X3" s="8" t="s">
        <v>8</v>
      </c>
      <c r="Y3" s="8" t="s">
        <v>9</v>
      </c>
      <c r="Z3" s="7" t="s">
        <v>10</v>
      </c>
      <c r="AA3" s="7" t="s">
        <v>11</v>
      </c>
      <c r="AB3" s="7" t="s">
        <v>12</v>
      </c>
      <c r="AO3" s="3" t="s">
        <v>13</v>
      </c>
    </row>
    <row r="4" spans="1:43" ht="16.5" customHeight="1" thickTop="1" thickBot="1" x14ac:dyDescent="0.25">
      <c r="A4" s="9">
        <v>1</v>
      </c>
      <c r="B4" s="10" t="s">
        <v>14</v>
      </c>
      <c r="C4" s="11">
        <v>1</v>
      </c>
      <c r="D4" s="12">
        <v>2</v>
      </c>
      <c r="E4" s="12">
        <v>3</v>
      </c>
      <c r="F4" s="13">
        <v>4</v>
      </c>
      <c r="G4" s="106"/>
      <c r="H4" s="14" t="s">
        <v>15</v>
      </c>
      <c r="I4" s="13" t="s">
        <v>16</v>
      </c>
      <c r="K4" s="3" t="str">
        <f t="shared" ref="K4:K9" si="0">CONCATENATE(P4," - ",S4)</f>
        <v>Matuška Tomáš - Holeček Karel</v>
      </c>
      <c r="L4" s="3" t="str">
        <f t="shared" ref="L4:L9" si="1">IF(SUM(Z4:AA4)=0,AE4,CONCATENATE(Z4," : ",AA4," (",U4,",",V4,",",W4,IF(Z4+AA4&gt;3,",",""),X4,IF(Z4+AA4&gt;4,",",""),Y4,")"))</f>
        <v>3 : 0 (1,9,7)</v>
      </c>
      <c r="N4" s="3" t="str">
        <f t="shared" ref="N4:N9" si="2">CONCATENATE("Dvouhra - Skupina A")</f>
        <v>Dvouhra - Skupina A</v>
      </c>
      <c r="O4" s="3">
        <f>A5</f>
        <v>1</v>
      </c>
      <c r="P4" s="3" t="str">
        <f>IF($O4=0,"bye",VLOOKUP($O4,seznam!$A$2:$C$268,2))</f>
        <v>Matuška Tomáš</v>
      </c>
      <c r="Q4" s="3" t="str">
        <f>IF($O4=0,"",VLOOKUP($O4,seznam!$A$2:$D$268,4))</f>
        <v>Tatran Hostinné</v>
      </c>
      <c r="R4" s="3">
        <f>A8</f>
        <v>17</v>
      </c>
      <c r="S4" s="3" t="str">
        <f>IF($R4=0,"bye",VLOOKUP($R4,seznam!$A$2:$C$268,2))</f>
        <v>Holeček Karel</v>
      </c>
      <c r="T4" s="3" t="str">
        <f>IF($R4=0,"",VLOOKUP($R4,seznam!$A$2:$D$268,4))</f>
        <v>Jiskra Jaroměř</v>
      </c>
      <c r="U4" s="74" t="s">
        <v>70</v>
      </c>
      <c r="V4" s="75" t="s">
        <v>73</v>
      </c>
      <c r="W4" s="75" t="s">
        <v>67</v>
      </c>
      <c r="X4" s="75"/>
      <c r="Y4" s="76"/>
      <c r="Z4" s="3">
        <f t="shared" ref="Z4:Z9" si="3">COUNTIF(AI4:AM4,"&gt;0")</f>
        <v>3</v>
      </c>
      <c r="AA4" s="3">
        <f t="shared" ref="AA4:AA9" si="4">COUNTIF(AI4:AM4,"&lt;0")</f>
        <v>0</v>
      </c>
      <c r="AB4" s="3">
        <f t="shared" ref="AB4:AB9" si="5">IF(Z4=AA4,0,IF(Z4&gt;AA4,O4,R4))</f>
        <v>1</v>
      </c>
      <c r="AC4" s="3" t="str">
        <f>IF($AB4=0,"",VLOOKUP($AB4,seznam!$A$2:$C$268,2))</f>
        <v>Matuška Tomáš</v>
      </c>
      <c r="AD4" s="3" t="str">
        <f t="shared" ref="AD4:AD9" si="6">IF(Z4=AA4,"",IF(Z4&gt;AA4,CONCATENATE(Z4,":",AA4," (",U4,",",V4,",",W4,IF(SUM(Z4:AA4)&gt;3,",",""),X4,IF(SUM(Z4:AA4)&gt;4,",",""),Y4,")"),CONCATENATE(AA4,":",Z4," (",-U4,",",-V4,",",-W4,IF(SUM(Z4:AA4)&gt;3,CONCATENATE(",",-X4),""),IF(SUM(Z4:AA4)&gt;4,CONCATENATE(",",-Y4),""),")")))</f>
        <v>3:0 (1,9,7)</v>
      </c>
      <c r="AE4" s="3" t="str">
        <f t="shared" ref="AE4:AE9" si="7">IF(SUM(Z4:AA4)=0,"",AD4)</f>
        <v>3:0 (1,9,7)</v>
      </c>
      <c r="AF4" s="3">
        <f t="shared" ref="AF4:AF9" si="8">IF(U4="",0,IF(Z4&gt;AA4,2,1))</f>
        <v>2</v>
      </c>
      <c r="AG4" s="3">
        <f t="shared" ref="AG4:AG9" si="9">IF(U4="",0,IF(AA4&gt;Z4,2,1))</f>
        <v>1</v>
      </c>
      <c r="AI4" s="3">
        <f t="shared" ref="AI4:AM9" si="10">IF(U4="",0,IF(MID(U4,1,1)="-",-1,1))</f>
        <v>1</v>
      </c>
      <c r="AJ4" s="3">
        <f t="shared" si="10"/>
        <v>1</v>
      </c>
      <c r="AK4" s="3">
        <f t="shared" si="10"/>
        <v>1</v>
      </c>
      <c r="AL4" s="3">
        <f t="shared" si="10"/>
        <v>0</v>
      </c>
      <c r="AM4" s="3">
        <f t="shared" si="10"/>
        <v>0</v>
      </c>
      <c r="AO4" s="3" t="str">
        <f>CONCATENATE("&lt;Table border=1 cellpading=0 cellspacing=0 width=480&gt;&lt;TR&gt;&lt;TH colspan=2&gt;",B4,"&lt;TH&gt;1&lt;TH&gt;2&lt;TH&gt;3&lt;TH&gt;4&lt;TH&gt;Body&lt;TH&gt;Pořadí&lt;/TH&gt;&lt;/TR&gt;")</f>
        <v>&lt;Table border=1 cellpading=0 cellspacing=0 width=480&gt;&lt;TR&gt;&lt;TH colspan=2&gt;Skupina A&lt;TH&gt;1&lt;TH&gt;2&lt;TH&gt;3&lt;TH&gt;4&lt;TH&gt;Body&lt;TH&gt;Pořadí&lt;/TH&gt;&lt;/TR&gt;</v>
      </c>
      <c r="AQ4" s="3" t="str">
        <f>CONCATENATE("&lt;TR&gt;&lt;TD width=250&gt;",K4,"&lt;TD&gt;",L4,"&lt;/TD&gt;&lt;/TR&gt;")</f>
        <v>&lt;TR&gt;&lt;TD width=250&gt;Matuška Tomáš - Holeček Karel&lt;TD&gt;3 : 0 (1,9,7)&lt;/TD&gt;&lt;/TR&gt;</v>
      </c>
    </row>
    <row r="5" spans="1:43" ht="16.5" customHeight="1" thickTop="1" x14ac:dyDescent="0.2">
      <c r="A5" s="41">
        <v>1</v>
      </c>
      <c r="B5" s="15" t="str">
        <f>IF($A5="","",CONCATENATE(VLOOKUP($A5,seznam!$A$2:$B$268,2)," (",VLOOKUP($A5,seznam!$A$2:$E$269,4),")"))</f>
        <v>Matuška Tomáš (Tatran Hostinné)</v>
      </c>
      <c r="C5" s="16" t="s">
        <v>17</v>
      </c>
      <c r="D5" s="17" t="str">
        <f>IF(Z7+AA7=0,"",CONCATENATE(Z7,":",AA7))</f>
        <v>3:0</v>
      </c>
      <c r="E5" s="17" t="str">
        <f>IF(Z9+AA9=0,"",CONCATENATE(AA9,":",Z9))</f>
        <v>3:0</v>
      </c>
      <c r="F5" s="18" t="str">
        <f>IF(Z4+AA4=0,"",CONCATENATE(Z4,":",AA4))</f>
        <v>3:0</v>
      </c>
      <c r="G5" s="107"/>
      <c r="H5" s="19">
        <f>IF(AF4+AF7+AG9=0,"",AF4+AF7+AG9)</f>
        <v>6</v>
      </c>
      <c r="I5" s="83" t="s">
        <v>59</v>
      </c>
      <c r="K5" s="3" t="str">
        <f t="shared" si="0"/>
        <v>Daněk Vojtěch - Ducháč Jan</v>
      </c>
      <c r="L5" s="3" t="str">
        <f t="shared" si="1"/>
        <v>3 : 0 (6,7,3)</v>
      </c>
      <c r="N5" s="3" t="str">
        <f t="shared" si="2"/>
        <v>Dvouhra - Skupina A</v>
      </c>
      <c r="O5" s="3">
        <f>A6</f>
        <v>15</v>
      </c>
      <c r="P5" s="3" t="str">
        <f>IF($O5=0,"bye",VLOOKUP($O5,seznam!$A$2:$C$268,2))</f>
        <v>Daněk Vojtěch</v>
      </c>
      <c r="Q5" s="3" t="str">
        <f>IF($O5=0,"",VLOOKUP($O5,seznam!$A$2:$D$268,4))</f>
        <v>Sokol HK</v>
      </c>
      <c r="R5" s="3">
        <f>A7</f>
        <v>18</v>
      </c>
      <c r="S5" s="3" t="str">
        <f>IF($R5=0,"bye",VLOOKUP($R5,seznam!$A$2:$C$268,2))</f>
        <v>Ducháč Jan</v>
      </c>
      <c r="T5" s="3" t="str">
        <f>IF($R5=0,"",VLOOKUP($R5,seznam!$A$2:$D$268,4))</f>
        <v>Sokol Česká Skalice</v>
      </c>
      <c r="U5" s="77" t="s">
        <v>63</v>
      </c>
      <c r="V5" s="78" t="s">
        <v>67</v>
      </c>
      <c r="W5" s="78" t="s">
        <v>49</v>
      </c>
      <c r="X5" s="78"/>
      <c r="Y5" s="79"/>
      <c r="Z5" s="3">
        <f t="shared" si="3"/>
        <v>3</v>
      </c>
      <c r="AA5" s="3">
        <f t="shared" si="4"/>
        <v>0</v>
      </c>
      <c r="AB5" s="3">
        <f t="shared" si="5"/>
        <v>15</v>
      </c>
      <c r="AC5" s="3" t="str">
        <f>IF($AB5=0,"",VLOOKUP($AB5,seznam!$A$2:$C$268,2))</f>
        <v>Daněk Vojtěch</v>
      </c>
      <c r="AD5" s="3" t="str">
        <f t="shared" si="6"/>
        <v>3:0 (6,7,3)</v>
      </c>
      <c r="AE5" s="3" t="str">
        <f t="shared" si="7"/>
        <v>3:0 (6,7,3)</v>
      </c>
      <c r="AF5" s="3">
        <f t="shared" si="8"/>
        <v>2</v>
      </c>
      <c r="AG5" s="3">
        <f t="shared" si="9"/>
        <v>1</v>
      </c>
      <c r="AI5" s="3">
        <f t="shared" si="10"/>
        <v>1</v>
      </c>
      <c r="AJ5" s="3">
        <f t="shared" si="10"/>
        <v>1</v>
      </c>
      <c r="AK5" s="3">
        <f t="shared" si="10"/>
        <v>1</v>
      </c>
      <c r="AL5" s="3">
        <f t="shared" si="10"/>
        <v>0</v>
      </c>
      <c r="AM5" s="3">
        <f t="shared" si="10"/>
        <v>0</v>
      </c>
      <c r="AO5" s="3" t="str">
        <f>CONCATENATE(AP5,AP6,AP7,AP8,)</f>
        <v>&lt;TR&gt;&lt;TD&gt;1&lt;TD width=200&gt;Matuška Tomáš (Tatran Hostinné)&lt;TD&gt;XXX&lt;TD&gt;3:0&lt;TD&gt;3:0&lt;TD&gt;3:0&lt;TD&gt;6&lt;TD&gt;1.&lt;/TD&gt;&lt;/TR&gt;&lt;TR&gt;&lt;TD&gt;15&lt;TD width=200&gt;Daněk Vojtěch (Sokol HK)&lt;TD&gt;0:3&lt;TD&gt;XXX&lt;TD&gt;3:0&lt;TD&gt;3:0&lt;TD&gt;5&lt;TD&gt;2.&lt;/TD&gt;&lt;/TR&gt;&lt;TR&gt;&lt;TD&gt;18&lt;TD width=200&gt;Ducháč Jan (Sokol Česká Skalice)&lt;TD&gt;0:3&lt;TD&gt;0:3&lt;TD&gt;XXX&lt;TD&gt;3:1&lt;TD&gt;4&lt;TD&gt;3.&lt;/TD&gt;&lt;/TR&gt;&lt;TR&gt;&lt;TD&gt;17&lt;TD width=200&gt;Holeček Karel (Jiskra Jaroměř)&lt;TD&gt;0:3&lt;TD&gt;0:3&lt;TD&gt;1:3&lt;TD&gt;XXX&lt;TD&gt;3&lt;TD&gt;4.&lt;/TD&gt;&lt;/TR&gt;</v>
      </c>
      <c r="AP5" s="3" t="str">
        <f>CONCATENATE("&lt;TR&gt;&lt;TD&gt;",A5,"&lt;TD width=200&gt;",B5,"&lt;TD&gt;",C5,"&lt;TD&gt;",D5,"&lt;TD&gt;",E5,"&lt;TD&gt;",F5,"&lt;TD&gt;",H5,"&lt;TD&gt;",I5,"&lt;/TD&gt;&lt;/TR&gt;")</f>
        <v>&lt;TR&gt;&lt;TD&gt;1&lt;TD width=200&gt;Matuška Tomáš (Tatran Hostinné)&lt;TD&gt;XXX&lt;TD&gt;3:0&lt;TD&gt;3:0&lt;TD&gt;3:0&lt;TD&gt;6&lt;TD&gt;1.&lt;/TD&gt;&lt;/TR&gt;</v>
      </c>
      <c r="AQ5" s="3" t="str">
        <f>CONCATENATE("&lt;TR&gt;&lt;TD&gt;",K5,"&lt;TD&gt;",L5,"&lt;/TD&gt;&lt;/TR&gt;")</f>
        <v>&lt;TR&gt;&lt;TD&gt;Daněk Vojtěch - Ducháč Jan&lt;TD&gt;3 : 0 (6,7,3)&lt;/TD&gt;&lt;/TR&gt;</v>
      </c>
    </row>
    <row r="6" spans="1:43" ht="16.5" customHeight="1" x14ac:dyDescent="0.2">
      <c r="A6" s="42">
        <v>15</v>
      </c>
      <c r="B6" s="20" t="str">
        <f>IF($A6="","",CONCATENATE(VLOOKUP($A6,seznam!$A$2:$B$268,2)," (",VLOOKUP($A6,seznam!$A$2:$E$269,4),")"))</f>
        <v>Daněk Vojtěch (Sokol HK)</v>
      </c>
      <c r="C6" s="21" t="str">
        <f>IF(Z7+AA7=0,"",CONCATENATE(AA7,":",Z7))</f>
        <v>0:3</v>
      </c>
      <c r="D6" s="22" t="s">
        <v>17</v>
      </c>
      <c r="E6" s="22" t="str">
        <f>IF(Z5+AA5=0,"",CONCATENATE(Z5,":",AA5))</f>
        <v>3:0</v>
      </c>
      <c r="F6" s="23" t="str">
        <f>IF(Z8+AA8=0,"",CONCATENATE(Z8,":",AA8))</f>
        <v>3:0</v>
      </c>
      <c r="G6" s="108"/>
      <c r="H6" s="24">
        <f>IF(AF5+AG7+AF8=0,"",AF5+AG7+AF8)</f>
        <v>5</v>
      </c>
      <c r="I6" s="84" t="s">
        <v>61</v>
      </c>
      <c r="K6" s="3" t="str">
        <f t="shared" si="0"/>
        <v>Holeček Karel - Ducháč Jan</v>
      </c>
      <c r="L6" s="3" t="str">
        <f t="shared" si="1"/>
        <v>1 : 3 (9,-4,-5,-7)</v>
      </c>
      <c r="N6" s="3" t="str">
        <f t="shared" si="2"/>
        <v>Dvouhra - Skupina A</v>
      </c>
      <c r="O6" s="3">
        <f>A8</f>
        <v>17</v>
      </c>
      <c r="P6" s="3" t="str">
        <f>IF($O6=0,"bye",VLOOKUP($O6,seznam!$A$2:$C$268,2))</f>
        <v>Holeček Karel</v>
      </c>
      <c r="Q6" s="3" t="str">
        <f>IF($O6=0,"",VLOOKUP($O6,seznam!$A$2:$D$268,4))</f>
        <v>Jiskra Jaroměř</v>
      </c>
      <c r="R6" s="3">
        <f>A7</f>
        <v>18</v>
      </c>
      <c r="S6" s="3" t="str">
        <f>IF($R6=0,"bye",VLOOKUP($R6,seznam!$A$2:$C$268,2))</f>
        <v>Ducháč Jan</v>
      </c>
      <c r="T6" s="3" t="str">
        <f>IF($R6=0,"",VLOOKUP($R6,seznam!$A$2:$D$268,4))</f>
        <v>Sokol Česká Skalice</v>
      </c>
      <c r="U6" s="77" t="s">
        <v>73</v>
      </c>
      <c r="V6" s="78" t="s">
        <v>52</v>
      </c>
      <c r="W6" s="78" t="s">
        <v>53</v>
      </c>
      <c r="X6" s="78" t="s">
        <v>54</v>
      </c>
      <c r="Y6" s="79"/>
      <c r="Z6" s="3">
        <f t="shared" si="3"/>
        <v>1</v>
      </c>
      <c r="AA6" s="3">
        <f t="shared" si="4"/>
        <v>3</v>
      </c>
      <c r="AB6" s="3">
        <f t="shared" si="5"/>
        <v>18</v>
      </c>
      <c r="AC6" s="3" t="str">
        <f>IF($AB6=0,"",VLOOKUP($AB6,seznam!$A$2:$C$268,2))</f>
        <v>Ducháč Jan</v>
      </c>
      <c r="AD6" s="3" t="str">
        <f t="shared" si="6"/>
        <v>3:1 (-9,4,5,7)</v>
      </c>
      <c r="AE6" s="3" t="str">
        <f t="shared" si="7"/>
        <v>3:1 (-9,4,5,7)</v>
      </c>
      <c r="AF6" s="3">
        <f t="shared" si="8"/>
        <v>1</v>
      </c>
      <c r="AG6" s="3">
        <f t="shared" si="9"/>
        <v>2</v>
      </c>
      <c r="AI6" s="3">
        <f t="shared" si="10"/>
        <v>1</v>
      </c>
      <c r="AJ6" s="3">
        <f t="shared" si="10"/>
        <v>-1</v>
      </c>
      <c r="AK6" s="3">
        <f t="shared" si="10"/>
        <v>-1</v>
      </c>
      <c r="AL6" s="3">
        <f t="shared" si="10"/>
        <v>-1</v>
      </c>
      <c r="AM6" s="3">
        <f t="shared" si="10"/>
        <v>0</v>
      </c>
      <c r="AO6" s="3" t="str">
        <f>CONCATENATE("&lt;/Table&gt;&lt;TD width=420&gt;&lt;Table&gt;")</f>
        <v>&lt;/Table&gt;&lt;TD width=420&gt;&lt;Table&gt;</v>
      </c>
      <c r="AP6" s="3" t="str">
        <f>CONCATENATE("&lt;TR&gt;&lt;TD&gt;",A6,"&lt;TD width=200&gt;",B6,"&lt;TD&gt;",C6,"&lt;TD&gt;",D6,"&lt;TD&gt;",E6,"&lt;TD&gt;",F6,"&lt;TD&gt;",H6,"&lt;TD&gt;",I6,"&lt;/TD&gt;&lt;/TR&gt;")</f>
        <v>&lt;TR&gt;&lt;TD&gt;15&lt;TD width=200&gt;Daněk Vojtěch (Sokol HK)&lt;TD&gt;0:3&lt;TD&gt;XXX&lt;TD&gt;3:0&lt;TD&gt;3:0&lt;TD&gt;5&lt;TD&gt;2.&lt;/TD&gt;&lt;/TR&gt;</v>
      </c>
      <c r="AQ6" s="3" t="str">
        <f>CONCATENATE("&lt;TR&gt;&lt;TD&gt;",K6,"&lt;TD&gt;",L6,"&lt;/TD&gt;&lt;/TR&gt;")</f>
        <v>&lt;TR&gt;&lt;TD&gt;Holeček Karel - Ducháč Jan&lt;TD&gt;1 : 3 (9,-4,-5,-7)&lt;/TD&gt;&lt;/TR&gt;</v>
      </c>
    </row>
    <row r="7" spans="1:43" ht="16.5" customHeight="1" x14ac:dyDescent="0.2">
      <c r="A7" s="42">
        <v>18</v>
      </c>
      <c r="B7" s="20" t="str">
        <f>IF($A7="","",CONCATENATE(VLOOKUP($A7,seznam!$A$2:$B$268,2)," (",VLOOKUP($A7,seznam!$A$2:$E$269,4),")"))</f>
        <v>Ducháč Jan (Sokol Česká Skalice)</v>
      </c>
      <c r="C7" s="21" t="str">
        <f>IF(Z9+AA9=0,"",CONCATENATE(Z9,":",AA9))</f>
        <v>0:3</v>
      </c>
      <c r="D7" s="22" t="str">
        <f>IF(Z5+AA5=0,"",CONCATENATE(AA5,":",Z5))</f>
        <v>0:3</v>
      </c>
      <c r="E7" s="22" t="s">
        <v>17</v>
      </c>
      <c r="F7" s="23" t="str">
        <f>IF(Z6+AA6=0,"",CONCATENATE(AA6,":",Z6))</f>
        <v>3:1</v>
      </c>
      <c r="G7" s="108"/>
      <c r="H7" s="24">
        <f>IF(AG5+AG6+AF9=0,"",AG5+AG6+AF9)</f>
        <v>4</v>
      </c>
      <c r="I7" s="84" t="s">
        <v>60</v>
      </c>
      <c r="K7" s="3" t="str">
        <f t="shared" si="0"/>
        <v>Matuška Tomáš - Daněk Vojtěch</v>
      </c>
      <c r="L7" s="3" t="str">
        <f t="shared" si="1"/>
        <v>3 : 0 (8,3,6)</v>
      </c>
      <c r="N7" s="3" t="str">
        <f t="shared" si="2"/>
        <v>Dvouhra - Skupina A</v>
      </c>
      <c r="O7" s="3">
        <f>A5</f>
        <v>1</v>
      </c>
      <c r="P7" s="3" t="str">
        <f>IF($O7=0,"bye",VLOOKUP($O7,seznam!$A$2:$C$268,2))</f>
        <v>Matuška Tomáš</v>
      </c>
      <c r="Q7" s="3" t="str">
        <f>IF($O7=0,"",VLOOKUP($O7,seznam!$A$2:$D$268,4))</f>
        <v>Tatran Hostinné</v>
      </c>
      <c r="R7" s="3">
        <f>A6</f>
        <v>15</v>
      </c>
      <c r="S7" s="3" t="str">
        <f>IF($R7=0,"bye",VLOOKUP($R7,seznam!$A$2:$C$268,2))</f>
        <v>Daněk Vojtěch</v>
      </c>
      <c r="T7" s="3" t="str">
        <f>IF($R7=0,"",VLOOKUP($R7,seznam!$A$2:$D$268,4))</f>
        <v>Sokol HK</v>
      </c>
      <c r="U7" s="77" t="s">
        <v>51</v>
      </c>
      <c r="V7" s="78" t="s">
        <v>49</v>
      </c>
      <c r="W7" s="78" t="s">
        <v>63</v>
      </c>
      <c r="X7" s="78"/>
      <c r="Y7" s="79"/>
      <c r="Z7" s="3">
        <f t="shared" si="3"/>
        <v>3</v>
      </c>
      <c r="AA7" s="3">
        <f t="shared" si="4"/>
        <v>0</v>
      </c>
      <c r="AB7" s="3">
        <f t="shared" si="5"/>
        <v>1</v>
      </c>
      <c r="AC7" s="3" t="str">
        <f>IF($AB7=0,"",VLOOKUP($AB7,seznam!$A$2:$C$268,2))</f>
        <v>Matuška Tomáš</v>
      </c>
      <c r="AD7" s="3" t="str">
        <f t="shared" si="6"/>
        <v>3:0 (8,3,6)</v>
      </c>
      <c r="AE7" s="3" t="str">
        <f t="shared" si="7"/>
        <v>3:0 (8,3,6)</v>
      </c>
      <c r="AF7" s="3">
        <f t="shared" si="8"/>
        <v>2</v>
      </c>
      <c r="AG7" s="3">
        <f t="shared" si="9"/>
        <v>1</v>
      </c>
      <c r="AI7" s="3">
        <f t="shared" si="10"/>
        <v>1</v>
      </c>
      <c r="AJ7" s="3">
        <f t="shared" si="10"/>
        <v>1</v>
      </c>
      <c r="AK7" s="3">
        <f t="shared" si="10"/>
        <v>1</v>
      </c>
      <c r="AL7" s="3">
        <f t="shared" si="10"/>
        <v>0</v>
      </c>
      <c r="AM7" s="3">
        <f t="shared" si="10"/>
        <v>0</v>
      </c>
      <c r="AO7" s="3" t="str">
        <f>CONCATENATE(AQ4,AQ5,AQ6,AQ7,AQ8,AQ9,)</f>
        <v>&lt;TR&gt;&lt;TD width=250&gt;Matuška Tomáš - Holeček Karel&lt;TD&gt;3 : 0 (1,9,7)&lt;/TD&gt;&lt;/TR&gt;&lt;TR&gt;&lt;TD&gt;Daněk Vojtěch - Ducháč Jan&lt;TD&gt;3 : 0 (6,7,3)&lt;/TD&gt;&lt;/TR&gt;&lt;TR&gt;&lt;TD&gt;Holeček Karel - Ducháč Jan&lt;TD&gt;1 : 3 (9,-4,-5,-7)&lt;/TD&gt;&lt;/TR&gt;&lt;TR&gt;&lt;TD&gt;Matuška Tomáš - Daněk Vojtěch&lt;TD&gt;3 : 0 (8,3,6)&lt;/TD&gt;&lt;/TR&gt;&lt;TR&gt;&lt;TD&gt;Daněk Vojtěch - Holeček Karel&lt;TD&gt;3 : 0 (4,4,2)&lt;/TD&gt;&lt;/TR&gt;&lt;TR&gt;&lt;TD&gt;Ducháč Jan - Matuška Tomáš&lt;TD&gt;0 : 3 (-4,-2,-2)&lt;/TD&gt;&lt;/TR&gt;</v>
      </c>
      <c r="AP7" s="3" t="str">
        <f>CONCATENATE("&lt;TR&gt;&lt;TD&gt;",A7,"&lt;TD width=200&gt;",B7,"&lt;TD&gt;",C7,"&lt;TD&gt;",D7,"&lt;TD&gt;",E7,"&lt;TD&gt;",F7,"&lt;TD&gt;",H7,"&lt;TD&gt;",I7,"&lt;/TD&gt;&lt;/TR&gt;")</f>
        <v>&lt;TR&gt;&lt;TD&gt;18&lt;TD width=200&gt;Ducháč Jan (Sokol Česká Skalice)&lt;TD&gt;0:3&lt;TD&gt;0:3&lt;TD&gt;XXX&lt;TD&gt;3:1&lt;TD&gt;4&lt;TD&gt;3.&lt;/TD&gt;&lt;/TR&gt;</v>
      </c>
      <c r="AQ7" s="3" t="str">
        <f>CONCATENATE("&lt;TR&gt;&lt;TD&gt;",K7,"&lt;TD&gt;",L7,"&lt;/TD&gt;&lt;/TR&gt;")</f>
        <v>&lt;TR&gt;&lt;TD&gt;Matuška Tomáš - Daněk Vojtěch&lt;TD&gt;3 : 0 (8,3,6)&lt;/TD&gt;&lt;/TR&gt;</v>
      </c>
    </row>
    <row r="8" spans="1:43" ht="16.5" customHeight="1" thickBot="1" x14ac:dyDescent="0.25">
      <c r="A8" s="43">
        <v>17</v>
      </c>
      <c r="B8" s="25" t="str">
        <f>IF($A8="","",CONCATENATE(VLOOKUP($A8,seznam!$A$2:$B$268,2)," (",VLOOKUP($A8,seznam!$A$2:$E$269,4),")"))</f>
        <v>Holeček Karel (Jiskra Jaroměř)</v>
      </c>
      <c r="C8" s="26" t="str">
        <f>IF(Z4+AA4=0,"",CONCATENATE(AA4,":",Z4))</f>
        <v>0:3</v>
      </c>
      <c r="D8" s="27" t="str">
        <f>IF(Z8+AA8=0,"",CONCATENATE(AA8,":",Z8))</f>
        <v>0:3</v>
      </c>
      <c r="E8" s="27" t="str">
        <f>IF(Z6+AA6=0,"",CONCATENATE(Z6,":",AA6))</f>
        <v>1:3</v>
      </c>
      <c r="F8" s="28" t="s">
        <v>17</v>
      </c>
      <c r="G8" s="109"/>
      <c r="H8" s="29">
        <f>IF(AG4+AF6+AG8=0,"",AG4+AF6+AG8)</f>
        <v>3</v>
      </c>
      <c r="I8" s="85" t="s">
        <v>62</v>
      </c>
      <c r="K8" s="3" t="str">
        <f t="shared" si="0"/>
        <v>Daněk Vojtěch - Holeček Karel</v>
      </c>
      <c r="L8" s="3" t="str">
        <f t="shared" si="1"/>
        <v>3 : 0 (4,4,2)</v>
      </c>
      <c r="N8" s="3" t="str">
        <f t="shared" si="2"/>
        <v>Dvouhra - Skupina A</v>
      </c>
      <c r="O8" s="3">
        <f>A6</f>
        <v>15</v>
      </c>
      <c r="P8" s="3" t="str">
        <f>IF($O8=0,"bye",VLOOKUP($O8,seznam!$A$2:$C$268,2))</f>
        <v>Daněk Vojtěch</v>
      </c>
      <c r="Q8" s="3" t="str">
        <f>IF($O8=0,"",VLOOKUP($O8,seznam!$A$2:$D$268,4))</f>
        <v>Sokol HK</v>
      </c>
      <c r="R8" s="3">
        <f>A8</f>
        <v>17</v>
      </c>
      <c r="S8" s="3" t="str">
        <f>IF($R8=0,"bye",VLOOKUP($R8,seznam!$A$2:$C$268,2))</f>
        <v>Holeček Karel</v>
      </c>
      <c r="T8" s="3" t="str">
        <f>IF($R8=0,"",VLOOKUP($R8,seznam!$A$2:$D$268,4))</f>
        <v>Jiskra Jaroměř</v>
      </c>
      <c r="U8" s="77" t="s">
        <v>57</v>
      </c>
      <c r="V8" s="78" t="s">
        <v>57</v>
      </c>
      <c r="W8" s="78" t="s">
        <v>48</v>
      </c>
      <c r="X8" s="78"/>
      <c r="Y8" s="79"/>
      <c r="Z8" s="3">
        <f t="shared" si="3"/>
        <v>3</v>
      </c>
      <c r="AA8" s="3">
        <f t="shared" si="4"/>
        <v>0</v>
      </c>
      <c r="AB8" s="3">
        <f t="shared" si="5"/>
        <v>15</v>
      </c>
      <c r="AC8" s="3" t="str">
        <f>IF($AB8=0,"",VLOOKUP($AB8,seznam!$A$2:$C$268,2))</f>
        <v>Daněk Vojtěch</v>
      </c>
      <c r="AD8" s="3" t="str">
        <f t="shared" si="6"/>
        <v>3:0 (4,4,2)</v>
      </c>
      <c r="AE8" s="3" t="str">
        <f t="shared" si="7"/>
        <v>3:0 (4,4,2)</v>
      </c>
      <c r="AF8" s="3">
        <f t="shared" si="8"/>
        <v>2</v>
      </c>
      <c r="AG8" s="3">
        <f t="shared" si="9"/>
        <v>1</v>
      </c>
      <c r="AI8" s="3">
        <f t="shared" si="10"/>
        <v>1</v>
      </c>
      <c r="AJ8" s="3">
        <f t="shared" si="10"/>
        <v>1</v>
      </c>
      <c r="AK8" s="3">
        <f t="shared" si="10"/>
        <v>1</v>
      </c>
      <c r="AL8" s="3">
        <f t="shared" si="10"/>
        <v>0</v>
      </c>
      <c r="AM8" s="3">
        <f t="shared" si="10"/>
        <v>0</v>
      </c>
      <c r="AO8" s="3" t="str">
        <f>CONCATENATE("&lt;/Table&gt;&lt;/TD&gt;&lt;/TR&gt;&lt;/Table&gt;&lt;P&gt;")</f>
        <v>&lt;/Table&gt;&lt;/TD&gt;&lt;/TR&gt;&lt;/Table&gt;&lt;P&gt;</v>
      </c>
      <c r="AP8" s="3" t="str">
        <f>CONCATENATE("&lt;TR&gt;&lt;TD&gt;",A8,"&lt;TD width=200&gt;",B8,"&lt;TD&gt;",C8,"&lt;TD&gt;",D8,"&lt;TD&gt;",E8,"&lt;TD&gt;",F8,"&lt;TD&gt;",H8,"&lt;TD&gt;",I8,"&lt;/TD&gt;&lt;/TR&gt;")</f>
        <v>&lt;TR&gt;&lt;TD&gt;17&lt;TD width=200&gt;Holeček Karel (Jiskra Jaroměř)&lt;TD&gt;0:3&lt;TD&gt;0:3&lt;TD&gt;1:3&lt;TD&gt;XXX&lt;TD&gt;3&lt;TD&gt;4.&lt;/TD&gt;&lt;/TR&gt;</v>
      </c>
      <c r="AQ8" s="3" t="str">
        <f>CONCATENATE("&lt;TR&gt;&lt;TD&gt;",K8,"&lt;TD&gt;",L8,"&lt;/TD&gt;&lt;/TR&gt;")</f>
        <v>&lt;TR&gt;&lt;TD&gt;Daněk Vojtěch - Holeček Karel&lt;TD&gt;3 : 0 (4,4,2)&lt;/TD&gt;&lt;/TR&gt;</v>
      </c>
    </row>
    <row r="9" spans="1:43" ht="16.5" customHeight="1" thickTop="1" thickBot="1" x14ac:dyDescent="0.25">
      <c r="K9" s="3" t="str">
        <f t="shared" si="0"/>
        <v>Ducháč Jan - Matuška Tomáš</v>
      </c>
      <c r="L9" s="3" t="str">
        <f t="shared" si="1"/>
        <v>0 : 3 (-4,-2,-2)</v>
      </c>
      <c r="N9" s="3" t="str">
        <f t="shared" si="2"/>
        <v>Dvouhra - Skupina A</v>
      </c>
      <c r="O9" s="3">
        <f>A7</f>
        <v>18</v>
      </c>
      <c r="P9" s="3" t="str">
        <f>IF($O9=0,"bye",VLOOKUP($O9,seznam!$A$2:$C$268,2))</f>
        <v>Ducháč Jan</v>
      </c>
      <c r="Q9" s="3" t="str">
        <f>IF($O9=0,"",VLOOKUP($O9,seznam!$A$2:$D$268,4))</f>
        <v>Sokol Česká Skalice</v>
      </c>
      <c r="R9" s="3">
        <f>A5</f>
        <v>1</v>
      </c>
      <c r="S9" s="3" t="str">
        <f>IF($R9=0,"bye",VLOOKUP($R9,seznam!$A$2:$C$268,2))</f>
        <v>Matuška Tomáš</v>
      </c>
      <c r="T9" s="3" t="str">
        <f>IF($R9=0,"",VLOOKUP($R9,seznam!$A$2:$D$268,4))</f>
        <v>Tatran Hostinné</v>
      </c>
      <c r="U9" s="80" t="s">
        <v>52</v>
      </c>
      <c r="V9" s="81" t="s">
        <v>72</v>
      </c>
      <c r="W9" s="81" t="s">
        <v>72</v>
      </c>
      <c r="X9" s="81"/>
      <c r="Y9" s="82"/>
      <c r="Z9" s="3">
        <f t="shared" si="3"/>
        <v>0</v>
      </c>
      <c r="AA9" s="3">
        <f t="shared" si="4"/>
        <v>3</v>
      </c>
      <c r="AB9" s="3">
        <f t="shared" si="5"/>
        <v>1</v>
      </c>
      <c r="AC9" s="3" t="str">
        <f>IF($AB9=0,"",VLOOKUP($AB9,seznam!$A$2:$C$268,2))</f>
        <v>Matuška Tomáš</v>
      </c>
      <c r="AD9" s="3" t="str">
        <f t="shared" si="6"/>
        <v>3:0 (4,2,2)</v>
      </c>
      <c r="AE9" s="3" t="str">
        <f t="shared" si="7"/>
        <v>3:0 (4,2,2)</v>
      </c>
      <c r="AF9" s="3">
        <f t="shared" si="8"/>
        <v>1</v>
      </c>
      <c r="AG9" s="3">
        <f t="shared" si="9"/>
        <v>2</v>
      </c>
      <c r="AI9" s="3">
        <f t="shared" si="10"/>
        <v>-1</v>
      </c>
      <c r="AJ9" s="3">
        <f t="shared" si="10"/>
        <v>-1</v>
      </c>
      <c r="AK9" s="3">
        <f t="shared" si="10"/>
        <v>-1</v>
      </c>
      <c r="AL9" s="3">
        <f t="shared" si="10"/>
        <v>0</v>
      </c>
      <c r="AM9" s="3">
        <f t="shared" si="10"/>
        <v>0</v>
      </c>
      <c r="AQ9" s="3" t="str">
        <f>CONCATENATE("&lt;TR&gt;&lt;TD&gt;",K9,"&lt;TD&gt;",L9,"&lt;/TD&gt;&lt;/TR&gt;")</f>
        <v>&lt;TR&gt;&lt;TD&gt;Ducháč Jan - Matuška Tomáš&lt;TD&gt;0 : 3 (-4,-2,-2)&lt;/TD&gt;&lt;/TR&gt;</v>
      </c>
    </row>
    <row r="10" spans="1:43" ht="16.5" customHeight="1" thickTop="1" thickBot="1" x14ac:dyDescent="0.25">
      <c r="N10" s="7" t="str">
        <f>B11</f>
        <v>Skupina B</v>
      </c>
      <c r="O10" s="7" t="s">
        <v>3</v>
      </c>
      <c r="P10" s="7" t="s">
        <v>28</v>
      </c>
      <c r="Q10" s="7" t="s">
        <v>4</v>
      </c>
      <c r="R10" s="7" t="s">
        <v>3</v>
      </c>
      <c r="S10" s="7" t="s">
        <v>29</v>
      </c>
      <c r="T10" s="7" t="s">
        <v>4</v>
      </c>
      <c r="U10" s="8" t="s">
        <v>5</v>
      </c>
      <c r="V10" s="8" t="s">
        <v>6</v>
      </c>
      <c r="W10" s="8" t="s">
        <v>7</v>
      </c>
      <c r="X10" s="8" t="s">
        <v>8</v>
      </c>
      <c r="Y10" s="8" t="s">
        <v>9</v>
      </c>
      <c r="Z10" s="7" t="s">
        <v>10</v>
      </c>
      <c r="AA10" s="7" t="s">
        <v>11</v>
      </c>
      <c r="AB10" s="7" t="s">
        <v>12</v>
      </c>
      <c r="AO10" s="3" t="s">
        <v>13</v>
      </c>
    </row>
    <row r="11" spans="1:43" ht="16.5" customHeight="1" thickTop="1" thickBot="1" x14ac:dyDescent="0.25">
      <c r="A11" s="9">
        <v>2</v>
      </c>
      <c r="B11" s="10" t="s">
        <v>18</v>
      </c>
      <c r="C11" s="11">
        <v>1</v>
      </c>
      <c r="D11" s="12">
        <v>2</v>
      </c>
      <c r="E11" s="12">
        <v>3</v>
      </c>
      <c r="F11" s="13">
        <v>4</v>
      </c>
      <c r="G11" s="106"/>
      <c r="H11" s="14" t="s">
        <v>15</v>
      </c>
      <c r="I11" s="13" t="s">
        <v>16</v>
      </c>
      <c r="K11" s="3" t="str">
        <f t="shared" ref="K11:K16" si="11">CONCATENATE(P11," - ",S11)</f>
        <v>Gorol Adam - Mošková Dorota</v>
      </c>
      <c r="L11" s="3" t="str">
        <f t="shared" ref="L11:L16" si="12">IF(SUM(Z11:AA11)=0,AE11,CONCATENATE(Z11," : ",AA11," (",U11,",",V11,",",W11,IF(Z11+AA11&gt;3,",",""),X11,IF(Z11+AA11&gt;4,",",""),Y11,")"))</f>
        <v>3 : 0 (2,2,1)</v>
      </c>
      <c r="N11" s="3" t="str">
        <f t="shared" ref="N11:N16" si="13">CONCATENATE("Dvouhra - Skupina B")</f>
        <v>Dvouhra - Skupina B</v>
      </c>
      <c r="O11" s="3">
        <f>A12</f>
        <v>5</v>
      </c>
      <c r="P11" s="3" t="str">
        <f>IF($O11=0,"bye",VLOOKUP($O11,seznam!$A$2:$C$268,2))</f>
        <v>Gorol Adam</v>
      </c>
      <c r="Q11" s="3" t="str">
        <f>IF($O11=0,"",VLOOKUP($O11,seznam!$A$2:$D$268,4))</f>
        <v>TJ Sokol Jaroměř II.</v>
      </c>
      <c r="R11" s="3">
        <f>A15</f>
        <v>25</v>
      </c>
      <c r="S11" s="3" t="str">
        <f>IF($R11=0,"bye",VLOOKUP($R11,seznam!$A$2:$C$268,2))</f>
        <v>Mošková Dorota</v>
      </c>
      <c r="T11" s="3" t="str">
        <f>IF($R11=0,"",VLOOKUP($R11,seznam!$A$2:$D$268,4))</f>
        <v>Sokol Chrast</v>
      </c>
      <c r="U11" s="89" t="s">
        <v>48</v>
      </c>
      <c r="V11" s="90" t="s">
        <v>48</v>
      </c>
      <c r="W11" s="90" t="s">
        <v>70</v>
      </c>
      <c r="X11" s="90"/>
      <c r="Y11" s="91"/>
      <c r="Z11" s="3">
        <f t="shared" ref="Z11:Z16" si="14">COUNTIF(AI11:AM11,"&gt;0")</f>
        <v>3</v>
      </c>
      <c r="AA11" s="3">
        <f t="shared" ref="AA11:AA16" si="15">COUNTIF(AI11:AM11,"&lt;0")</f>
        <v>0</v>
      </c>
      <c r="AB11" s="3">
        <f t="shared" ref="AB11:AB16" si="16">IF(Z11=AA11,0,IF(Z11&gt;AA11,O11,R11))</f>
        <v>5</v>
      </c>
      <c r="AC11" s="3" t="str">
        <f>IF($AB11=0,"",VLOOKUP($AB11,seznam!$A$2:$C$268,2))</f>
        <v>Gorol Adam</v>
      </c>
      <c r="AD11" s="3" t="str">
        <f t="shared" ref="AD11:AD16" si="17">IF(Z11=AA11,"",IF(Z11&gt;AA11,CONCATENATE(Z11,":",AA11," (",U11,",",V11,",",W11,IF(SUM(Z11:AA11)&gt;3,",",""),X11,IF(SUM(Z11:AA11)&gt;4,",",""),Y11,")"),CONCATENATE(AA11,":",Z11," (",-U11,",",-V11,",",-W11,IF(SUM(Z11:AA11)&gt;3,CONCATENATE(",",-X11),""),IF(SUM(Z11:AA11)&gt;4,CONCATENATE(",",-Y11),""),")")))</f>
        <v>3:0 (2,2,1)</v>
      </c>
      <c r="AE11" s="3" t="str">
        <f t="shared" ref="AE11:AE16" si="18">IF(SUM(Z11:AA11)=0,"",AD11)</f>
        <v>3:0 (2,2,1)</v>
      </c>
      <c r="AF11" s="3">
        <f t="shared" ref="AF11:AF16" si="19">IF(U11="",0,IF(Z11&gt;AA11,2,1))</f>
        <v>2</v>
      </c>
      <c r="AG11" s="3">
        <f t="shared" ref="AG11:AG16" si="20">IF(U11="",0,IF(AA11&gt;Z11,2,1))</f>
        <v>1</v>
      </c>
      <c r="AI11" s="3">
        <f t="shared" ref="AI11:AM16" si="21">IF(U11="",0,IF(MID(U11,1,1)="-",-1,1))</f>
        <v>1</v>
      </c>
      <c r="AJ11" s="3">
        <f t="shared" si="21"/>
        <v>1</v>
      </c>
      <c r="AK11" s="3">
        <f t="shared" si="21"/>
        <v>1</v>
      </c>
      <c r="AL11" s="3">
        <f t="shared" si="21"/>
        <v>0</v>
      </c>
      <c r="AM11" s="3">
        <f t="shared" si="21"/>
        <v>0</v>
      </c>
      <c r="AO11" s="3" t="str">
        <f>CONCATENATE("&lt;Table border=1 cellpading=0 cellspacing=0 width=480&gt;&lt;TR&gt;&lt;TH colspan=2&gt;",B11,"&lt;TH&gt;1&lt;TH&gt;2&lt;TH&gt;3&lt;TH&gt;4&lt;TH&gt;Body&lt;TH&gt;Pořadí&lt;/TH&gt;&lt;/TR&gt;")</f>
        <v>&lt;Table border=1 cellpading=0 cellspacing=0 width=480&gt;&lt;TR&gt;&lt;TH colspan=2&gt;Skupina B&lt;TH&gt;1&lt;TH&gt;2&lt;TH&gt;3&lt;TH&gt;4&lt;TH&gt;Body&lt;TH&gt;Pořadí&lt;/TH&gt;&lt;/TR&gt;</v>
      </c>
      <c r="AQ11" s="3" t="str">
        <f>CONCATENATE("&lt;TR&gt;&lt;TD width=250&gt;",K11,"&lt;TD&gt;",L11,"&lt;/TD&gt;&lt;/TR&gt;")</f>
        <v>&lt;TR&gt;&lt;TD width=250&gt;Gorol Adam - Mošková Dorota&lt;TD&gt;3 : 0 (2,2,1)&lt;/TD&gt;&lt;/TR&gt;</v>
      </c>
    </row>
    <row r="12" spans="1:43" ht="16.5" customHeight="1" thickTop="1" x14ac:dyDescent="0.2">
      <c r="A12" s="86">
        <v>5</v>
      </c>
      <c r="B12" s="15" t="str">
        <f>IF($A12="","",CONCATENATE(VLOOKUP($A12,seznam!$A$2:$B$268,2)," (",VLOOKUP($A12,seznam!$A$2:$E$269,4),")"))</f>
        <v>Gorol Adam (TJ Sokol Jaroměř II.)</v>
      </c>
      <c r="C12" s="16" t="s">
        <v>17</v>
      </c>
      <c r="D12" s="17" t="str">
        <f>IF(Z14+AA14=0,"",CONCATENATE(Z14,":",AA14))</f>
        <v>3:0</v>
      </c>
      <c r="E12" s="17" t="str">
        <f>IF(Z16+AA16=0,"",CONCATENATE(AA16,":",Z16))</f>
        <v>3:0</v>
      </c>
      <c r="F12" s="18" t="str">
        <f>IF(Z11+AA11=0,"",CONCATENATE(Z11,":",AA11))</f>
        <v>3:0</v>
      </c>
      <c r="G12" s="107"/>
      <c r="H12" s="19">
        <f>IF(AF11+AF14+AG16=0,"",AF11+AF14+AG16)</f>
        <v>6</v>
      </c>
      <c r="I12" s="83" t="s">
        <v>59</v>
      </c>
      <c r="K12" s="3" t="s">
        <v>0</v>
      </c>
      <c r="L12" s="3" t="str">
        <f t="shared" si="12"/>
        <v>3 : 0 (6,6,3)</v>
      </c>
      <c r="N12" s="3" t="str">
        <f t="shared" si="13"/>
        <v>Dvouhra - Skupina B</v>
      </c>
      <c r="O12" s="3">
        <f>A13</f>
        <v>3</v>
      </c>
      <c r="P12" s="3" t="str">
        <f>IF($O12=0,"bye",VLOOKUP($O12,seznam!$A$2:$C$268,2))</f>
        <v>Žežule Daniel</v>
      </c>
      <c r="Q12" s="3" t="str">
        <f>IF($O12=0,"",VLOOKUP($O12,seznam!$A$2:$D$268,4))</f>
        <v>So Kostelec</v>
      </c>
      <c r="R12" s="3">
        <f>A14</f>
        <v>19</v>
      </c>
      <c r="S12" s="3" t="str">
        <f>IF($R12=0,"bye",VLOOKUP($R12,seznam!$A$2:$C$268,2))</f>
        <v>Řehák Štěpán</v>
      </c>
      <c r="T12" s="3" t="str">
        <f>IF($R12=0,"",VLOOKUP($R12,seznam!$A$2:$D$268,4))</f>
        <v>Sokol Česká Skalice</v>
      </c>
      <c r="U12" s="92" t="s">
        <v>63</v>
      </c>
      <c r="V12" s="93" t="s">
        <v>63</v>
      </c>
      <c r="W12" s="93" t="s">
        <v>49</v>
      </c>
      <c r="X12" s="93"/>
      <c r="Y12" s="94"/>
      <c r="Z12" s="3">
        <f t="shared" si="14"/>
        <v>3</v>
      </c>
      <c r="AA12" s="3">
        <f t="shared" si="15"/>
        <v>0</v>
      </c>
      <c r="AB12" s="3">
        <f t="shared" si="16"/>
        <v>3</v>
      </c>
      <c r="AC12" s="3" t="str">
        <f>IF($AB12=0,"",VLOOKUP($AB12,seznam!$A$2:$C$268,2))</f>
        <v>Žežule Daniel</v>
      </c>
      <c r="AD12" s="3" t="str">
        <f t="shared" si="17"/>
        <v>3:0 (6,6,3)</v>
      </c>
      <c r="AE12" s="3" t="str">
        <f t="shared" si="18"/>
        <v>3:0 (6,6,3)</v>
      </c>
      <c r="AF12" s="3">
        <f t="shared" si="19"/>
        <v>2</v>
      </c>
      <c r="AG12" s="3">
        <f t="shared" si="20"/>
        <v>1</v>
      </c>
      <c r="AI12" s="3">
        <f t="shared" si="21"/>
        <v>1</v>
      </c>
      <c r="AJ12" s="3">
        <f t="shared" si="21"/>
        <v>1</v>
      </c>
      <c r="AK12" s="3">
        <f t="shared" si="21"/>
        <v>1</v>
      </c>
      <c r="AL12" s="3">
        <f t="shared" si="21"/>
        <v>0</v>
      </c>
      <c r="AM12" s="3">
        <f t="shared" si="21"/>
        <v>0</v>
      </c>
      <c r="AO12" s="3" t="str">
        <f>CONCATENATE(AP12,AP13,AP14,AP15,)</f>
        <v>&lt;TR&gt;&lt;TD&gt;5&lt;TD width=200&gt;Gorol Adam (TJ Sokol Jaroměř II.)&lt;TD&gt;XXX&lt;TD&gt;3:0&lt;TD&gt;3:0&lt;TD&gt;3:0&lt;TD&gt;6&lt;TD&gt;1.&lt;/TD&gt;&lt;/TR&gt;&lt;TR&gt;&lt;TD&gt;3&lt;TD width=200&gt;Žežule Daniel (So Kostelec)&lt;TD&gt;0:3&lt;TD&gt;XXX&lt;TD&gt;3:0&lt;TD&gt;3:0&lt;TD&gt;5&lt;TD&gt;2&lt;/TD&gt;&lt;/TR&gt;&lt;TR&gt;&lt;TD&gt;19&lt;TD width=200&gt;Řehák Štěpán (Sokol Česká Skalice)&lt;TD&gt;0:3&lt;TD&gt;0:3&lt;TD&gt;XXX&lt;TD&gt;1:3&lt;TD&gt;3&lt;TD&gt;4&lt;/TD&gt;&lt;/TR&gt;&lt;TR&gt;&lt;TD&gt;25&lt;TD width=200&gt;Mošková Dorota (Sokol Chrast)&lt;TD&gt;0:3&lt;TD&gt;0:3&lt;TD&gt;3:1&lt;TD&gt;XXX&lt;TD&gt;4&lt;TD&gt;3&lt;/TD&gt;&lt;/TR&gt;</v>
      </c>
      <c r="AP12" s="3" t="str">
        <f>CONCATENATE("&lt;TR&gt;&lt;TD&gt;",A12,"&lt;TD width=200&gt;",B12,"&lt;TD&gt;",C12,"&lt;TD&gt;",D12,"&lt;TD&gt;",E12,"&lt;TD&gt;",F12,"&lt;TD&gt;",H12,"&lt;TD&gt;",I12,"&lt;/TD&gt;&lt;/TR&gt;")</f>
        <v>&lt;TR&gt;&lt;TD&gt;5&lt;TD width=200&gt;Gorol Adam (TJ Sokol Jaroměř II.)&lt;TD&gt;XXX&lt;TD&gt;3:0&lt;TD&gt;3:0&lt;TD&gt;3:0&lt;TD&gt;6&lt;TD&gt;1.&lt;/TD&gt;&lt;/TR&gt;</v>
      </c>
      <c r="AQ12" s="3" t="str">
        <f>CONCATENATE("&lt;TR&gt;&lt;TD&gt;",K12,"&lt;TD&gt;",L12,"&lt;/TD&gt;&lt;/TR&gt;")</f>
        <v>&lt;TR&gt;&lt;TD&gt; &lt;TD&gt;3 : 0 (6,6,3)&lt;/TD&gt;&lt;/TR&gt;</v>
      </c>
    </row>
    <row r="13" spans="1:43" ht="16.5" customHeight="1" x14ac:dyDescent="0.2">
      <c r="A13" s="87">
        <v>3</v>
      </c>
      <c r="B13" s="20" t="str">
        <f>IF($A13="","",CONCATENATE(VLOOKUP($A13,seznam!$A$2:$B$268,2)," (",VLOOKUP($A13,seznam!$A$2:$E$269,4),")"))</f>
        <v>Žežule Daniel (So Kostelec)</v>
      </c>
      <c r="C13" s="21" t="str">
        <f>IF(Z14+AA14=0,"",CONCATENATE(AA14,":",Z14))</f>
        <v>0:3</v>
      </c>
      <c r="D13" s="22" t="s">
        <v>17</v>
      </c>
      <c r="E13" s="22" t="str">
        <f>IF(Z12+AA12=0,"",CONCATENATE(Z12,":",AA12))</f>
        <v>3:0</v>
      </c>
      <c r="F13" s="23" t="str">
        <f>IF(Z15+AA15=0,"",CONCATENATE(Z15,":",AA15))</f>
        <v>3:0</v>
      </c>
      <c r="G13" s="108"/>
      <c r="H13" s="24">
        <f>IF(AF12+AG14+AF15=0,"",AF12+AG14+AF15)</f>
        <v>5</v>
      </c>
      <c r="I13" s="84">
        <v>2</v>
      </c>
      <c r="K13" s="3" t="str">
        <f t="shared" si="11"/>
        <v>Mošková Dorota - Řehák Štěpán</v>
      </c>
      <c r="L13" s="3" t="str">
        <f t="shared" si="12"/>
        <v>3 : 1 (-8,7,7,4)</v>
      </c>
      <c r="N13" s="3" t="str">
        <f t="shared" si="13"/>
        <v>Dvouhra - Skupina B</v>
      </c>
      <c r="O13" s="3">
        <f>A15</f>
        <v>25</v>
      </c>
      <c r="P13" s="3" t="str">
        <f>IF($O13=0,"bye",VLOOKUP($O13,seznam!$A$2:$C$268,2))</f>
        <v>Mošková Dorota</v>
      </c>
      <c r="Q13" s="3" t="str">
        <f>IF($O13=0,"",VLOOKUP($O13,seznam!$A$2:$D$268,4))</f>
        <v>Sokol Chrast</v>
      </c>
      <c r="R13" s="3">
        <f>A14</f>
        <v>19</v>
      </c>
      <c r="S13" s="3" t="str">
        <f>IF($R13=0,"bye",VLOOKUP($R13,seznam!$A$2:$C$268,2))</f>
        <v>Řehák Štěpán</v>
      </c>
      <c r="T13" s="3" t="str">
        <f>IF($R13=0,"",VLOOKUP($R13,seznam!$A$2:$D$268,4))</f>
        <v>Sokol Česká Skalice</v>
      </c>
      <c r="U13" s="92" t="s">
        <v>71</v>
      </c>
      <c r="V13" s="93" t="s">
        <v>67</v>
      </c>
      <c r="W13" s="93" t="s">
        <v>67</v>
      </c>
      <c r="X13" s="93" t="s">
        <v>57</v>
      </c>
      <c r="Y13" s="94"/>
      <c r="Z13" s="3">
        <f t="shared" si="14"/>
        <v>3</v>
      </c>
      <c r="AA13" s="3">
        <f t="shared" si="15"/>
        <v>1</v>
      </c>
      <c r="AB13" s="3">
        <f t="shared" si="16"/>
        <v>25</v>
      </c>
      <c r="AC13" s="3" t="str">
        <f>IF($AB13=0,"",VLOOKUP($AB13,seznam!$A$2:$C$268,2))</f>
        <v>Mošková Dorota</v>
      </c>
      <c r="AD13" s="3" t="str">
        <f t="shared" si="17"/>
        <v>3:1 (-8,7,7,4)</v>
      </c>
      <c r="AE13" s="3" t="str">
        <f t="shared" si="18"/>
        <v>3:1 (-8,7,7,4)</v>
      </c>
      <c r="AF13" s="3">
        <f t="shared" si="19"/>
        <v>2</v>
      </c>
      <c r="AG13" s="3">
        <f t="shared" si="20"/>
        <v>1</v>
      </c>
      <c r="AI13" s="3">
        <f t="shared" si="21"/>
        <v>-1</v>
      </c>
      <c r="AJ13" s="3">
        <f t="shared" si="21"/>
        <v>1</v>
      </c>
      <c r="AK13" s="3">
        <f t="shared" si="21"/>
        <v>1</v>
      </c>
      <c r="AL13" s="3">
        <f t="shared" si="21"/>
        <v>1</v>
      </c>
      <c r="AM13" s="3">
        <f t="shared" si="21"/>
        <v>0</v>
      </c>
      <c r="AO13" s="3" t="str">
        <f>CONCATENATE("&lt;/Table&gt;&lt;TD width=420&gt;&lt;Table&gt;")</f>
        <v>&lt;/Table&gt;&lt;TD width=420&gt;&lt;Table&gt;</v>
      </c>
      <c r="AP13" s="3" t="str">
        <f>CONCATENATE("&lt;TR&gt;&lt;TD&gt;",A13,"&lt;TD width=200&gt;",B13,"&lt;TD&gt;",C13,"&lt;TD&gt;",D13,"&lt;TD&gt;",E13,"&lt;TD&gt;",F13,"&lt;TD&gt;",H13,"&lt;TD&gt;",I13,"&lt;/TD&gt;&lt;/TR&gt;")</f>
        <v>&lt;TR&gt;&lt;TD&gt;3&lt;TD width=200&gt;Žežule Daniel (So Kostelec)&lt;TD&gt;0:3&lt;TD&gt;XXX&lt;TD&gt;3:0&lt;TD&gt;3:0&lt;TD&gt;5&lt;TD&gt;2&lt;/TD&gt;&lt;/TR&gt;</v>
      </c>
      <c r="AQ13" s="3" t="str">
        <f>CONCATENATE("&lt;TR&gt;&lt;TD&gt;",K13,"&lt;TD&gt;",L13,"&lt;/TD&gt;&lt;/TR&gt;")</f>
        <v>&lt;TR&gt;&lt;TD&gt;Mošková Dorota - Řehák Štěpán&lt;TD&gt;3 : 1 (-8,7,7,4)&lt;/TD&gt;&lt;/TR&gt;</v>
      </c>
    </row>
    <row r="14" spans="1:43" ht="16.5" customHeight="1" x14ac:dyDescent="0.2">
      <c r="A14" s="87">
        <v>19</v>
      </c>
      <c r="B14" s="20" t="str">
        <f>IF($A14="","",CONCATENATE(VLOOKUP($A14,seznam!$A$2:$B$268,2)," (",VLOOKUP($A14,seznam!$A$2:$E$269,4),")"))</f>
        <v>Řehák Štěpán (Sokol Česká Skalice)</v>
      </c>
      <c r="C14" s="21" t="str">
        <f>IF(Z16+AA16=0,"",CONCATENATE(Z16,":",AA16))</f>
        <v>0:3</v>
      </c>
      <c r="D14" s="22" t="str">
        <f>IF(Z12+AA12=0,"",CONCATENATE(AA12,":",Z12))</f>
        <v>0:3</v>
      </c>
      <c r="E14" s="22" t="s">
        <v>17</v>
      </c>
      <c r="F14" s="23" t="str">
        <f>IF(Z13+AA13=0,"",CONCATENATE(AA13,":",Z13))</f>
        <v>1:3</v>
      </c>
      <c r="G14" s="108"/>
      <c r="H14" s="24">
        <f>IF(AG12+AG13+AF16=0,"",AG12+AG13+AF16)</f>
        <v>3</v>
      </c>
      <c r="I14" s="84">
        <v>4</v>
      </c>
      <c r="K14" s="3" t="str">
        <f t="shared" si="11"/>
        <v>Gorol Adam - Žežule Daniel</v>
      </c>
      <c r="L14" s="3" t="str">
        <f t="shared" si="12"/>
        <v>3 : 0 (7,4,6)</v>
      </c>
      <c r="N14" s="3" t="str">
        <f t="shared" si="13"/>
        <v>Dvouhra - Skupina B</v>
      </c>
      <c r="O14" s="3">
        <f>A12</f>
        <v>5</v>
      </c>
      <c r="P14" s="3" t="str">
        <f>IF($O14=0,"bye",VLOOKUP($O14,seznam!$A$2:$C$268,2))</f>
        <v>Gorol Adam</v>
      </c>
      <c r="Q14" s="3" t="str">
        <f>IF($O14=0,"",VLOOKUP($O14,seznam!$A$2:$D$268,4))</f>
        <v>TJ Sokol Jaroměř II.</v>
      </c>
      <c r="R14" s="3">
        <f>A13</f>
        <v>3</v>
      </c>
      <c r="S14" s="3" t="str">
        <f>IF($R14=0,"bye",VLOOKUP($R14,seznam!$A$2:$C$268,2))</f>
        <v>Žežule Daniel</v>
      </c>
      <c r="T14" s="3" t="str">
        <f>IF($R14=0,"",VLOOKUP($R14,seznam!$A$2:$D$268,4))</f>
        <v>So Kostelec</v>
      </c>
      <c r="U14" s="92" t="s">
        <v>67</v>
      </c>
      <c r="V14" s="93" t="s">
        <v>57</v>
      </c>
      <c r="W14" s="93" t="s">
        <v>63</v>
      </c>
      <c r="X14" s="93"/>
      <c r="Y14" s="94"/>
      <c r="Z14" s="3">
        <f t="shared" si="14"/>
        <v>3</v>
      </c>
      <c r="AA14" s="3">
        <f t="shared" si="15"/>
        <v>0</v>
      </c>
      <c r="AB14" s="3">
        <f t="shared" si="16"/>
        <v>5</v>
      </c>
      <c r="AC14" s="3" t="str">
        <f>IF($AB14=0,"",VLOOKUP($AB14,seznam!$A$2:$C$268,2))</f>
        <v>Gorol Adam</v>
      </c>
      <c r="AD14" s="3" t="str">
        <f t="shared" si="17"/>
        <v>3:0 (7,4,6)</v>
      </c>
      <c r="AE14" s="3" t="str">
        <f t="shared" si="18"/>
        <v>3:0 (7,4,6)</v>
      </c>
      <c r="AF14" s="3">
        <f t="shared" si="19"/>
        <v>2</v>
      </c>
      <c r="AG14" s="3">
        <f t="shared" si="20"/>
        <v>1</v>
      </c>
      <c r="AI14" s="3">
        <f t="shared" si="21"/>
        <v>1</v>
      </c>
      <c r="AJ14" s="3">
        <f t="shared" si="21"/>
        <v>1</v>
      </c>
      <c r="AK14" s="3">
        <f t="shared" si="21"/>
        <v>1</v>
      </c>
      <c r="AL14" s="3">
        <f t="shared" si="21"/>
        <v>0</v>
      </c>
      <c r="AM14" s="3">
        <f t="shared" si="21"/>
        <v>0</v>
      </c>
      <c r="AO14" s="3" t="str">
        <f>CONCATENATE(AQ11,AQ12,AQ13,AQ14,AQ15,AQ16,)</f>
        <v>&lt;TR&gt;&lt;TD width=250&gt;Gorol Adam - Mošková Dorota&lt;TD&gt;3 : 0 (2,2,1)&lt;/TD&gt;&lt;/TR&gt;&lt;TR&gt;&lt;TD&gt; &lt;TD&gt;3 : 0 (6,6,3)&lt;/TD&gt;&lt;/TR&gt;&lt;TR&gt;&lt;TD&gt;Mošková Dorota - Řehák Štěpán&lt;TD&gt;3 : 1 (-8,7,7,4)&lt;/TD&gt;&lt;/TR&gt;&lt;TR&gt;&lt;TD&gt;Gorol Adam - Žežule Daniel&lt;TD&gt;3 : 0 (7,4,6)&lt;/TD&gt;&lt;/TR&gt;&lt;TR&gt;&lt;TD&gt;Žežule Daniel - Mošková Dorota&lt;TD&gt;3 : 0 (5,9,12)&lt;/TD&gt;&lt;/TR&gt;&lt;TR&gt;&lt;TD&gt;Řehák Štěpán - Gorol Adam&lt;TD&gt;0 : 3 (-5,-3,-6)&lt;/TD&gt;&lt;/TR&gt;</v>
      </c>
      <c r="AP14" s="3" t="str">
        <f>CONCATENATE("&lt;TR&gt;&lt;TD&gt;",A14,"&lt;TD width=200&gt;",B14,"&lt;TD&gt;",C14,"&lt;TD&gt;",D14,"&lt;TD&gt;",E14,"&lt;TD&gt;",F14,"&lt;TD&gt;",H14,"&lt;TD&gt;",I14,"&lt;/TD&gt;&lt;/TR&gt;")</f>
        <v>&lt;TR&gt;&lt;TD&gt;19&lt;TD width=200&gt;Řehák Štěpán (Sokol Česká Skalice)&lt;TD&gt;0:3&lt;TD&gt;0:3&lt;TD&gt;XXX&lt;TD&gt;1:3&lt;TD&gt;3&lt;TD&gt;4&lt;/TD&gt;&lt;/TR&gt;</v>
      </c>
      <c r="AQ14" s="3" t="str">
        <f>CONCATENATE("&lt;TR&gt;&lt;TD&gt;",K14,"&lt;TD&gt;",L14,"&lt;/TD&gt;&lt;/TR&gt;")</f>
        <v>&lt;TR&gt;&lt;TD&gt;Gorol Adam - Žežule Daniel&lt;TD&gt;3 : 0 (7,4,6)&lt;/TD&gt;&lt;/TR&gt;</v>
      </c>
    </row>
    <row r="15" spans="1:43" ht="16.5" customHeight="1" thickBot="1" x14ac:dyDescent="0.25">
      <c r="A15" s="88">
        <v>25</v>
      </c>
      <c r="B15" s="25" t="str">
        <f>IF($A15="","",CONCATENATE(VLOOKUP($A15,seznam!$A$2:$B$268,2)," (",VLOOKUP($A15,seznam!$A$2:$E$269,4),")"))</f>
        <v>Mošková Dorota (Sokol Chrast)</v>
      </c>
      <c r="C15" s="26" t="str">
        <f>IF(Z11+AA11=0,"",CONCATENATE(AA11,":",Z11))</f>
        <v>0:3</v>
      </c>
      <c r="D15" s="27" t="str">
        <f>IF(Z15+AA15=0,"",CONCATENATE(AA15,":",Z15))</f>
        <v>0:3</v>
      </c>
      <c r="E15" s="27" t="str">
        <f>IF(Z13+AA13=0,"",CONCATENATE(Z13,":",AA13))</f>
        <v>3:1</v>
      </c>
      <c r="F15" s="28" t="s">
        <v>17</v>
      </c>
      <c r="G15" s="109"/>
      <c r="H15" s="29">
        <f>IF(AG11+AF13+AG15=0,"",AG11+AF13+AG15)</f>
        <v>4</v>
      </c>
      <c r="I15" s="85">
        <v>3</v>
      </c>
      <c r="K15" s="3" t="str">
        <f t="shared" si="11"/>
        <v>Žežule Daniel - Mošková Dorota</v>
      </c>
      <c r="L15" s="3" t="str">
        <f t="shared" si="12"/>
        <v>3 : 0 (5,9,12)</v>
      </c>
      <c r="N15" s="3" t="str">
        <f t="shared" si="13"/>
        <v>Dvouhra - Skupina B</v>
      </c>
      <c r="O15" s="3">
        <f>A13</f>
        <v>3</v>
      </c>
      <c r="P15" s="3" t="str">
        <f>IF($O15=0,"bye",VLOOKUP($O15,seznam!$A$2:$C$268,2))</f>
        <v>Žežule Daniel</v>
      </c>
      <c r="Q15" s="3" t="str">
        <f>IF($O15=0,"",VLOOKUP($O15,seznam!$A$2:$D$268,4))</f>
        <v>So Kostelec</v>
      </c>
      <c r="R15" s="3">
        <f>A15</f>
        <v>25</v>
      </c>
      <c r="S15" s="3" t="str">
        <f>IF($R15=0,"bye",VLOOKUP($R15,seznam!$A$2:$C$268,2))</f>
        <v>Mošková Dorota</v>
      </c>
      <c r="T15" s="3" t="str">
        <f>IF($R15=0,"",VLOOKUP($R15,seznam!$A$2:$D$268,4))</f>
        <v>Sokol Chrast</v>
      </c>
      <c r="U15" s="92" t="s">
        <v>56</v>
      </c>
      <c r="V15" s="93" t="s">
        <v>73</v>
      </c>
      <c r="W15" s="93" t="s">
        <v>64</v>
      </c>
      <c r="X15" s="93"/>
      <c r="Y15" s="94"/>
      <c r="Z15" s="3">
        <f t="shared" si="14"/>
        <v>3</v>
      </c>
      <c r="AA15" s="3">
        <f t="shared" si="15"/>
        <v>0</v>
      </c>
      <c r="AB15" s="3">
        <f t="shared" si="16"/>
        <v>3</v>
      </c>
      <c r="AC15" s="3" t="str">
        <f>IF($AB15=0,"",VLOOKUP($AB15,seznam!$A$2:$C$268,2))</f>
        <v>Žežule Daniel</v>
      </c>
      <c r="AD15" s="3" t="str">
        <f t="shared" si="17"/>
        <v>3:0 (5,9,12)</v>
      </c>
      <c r="AE15" s="3" t="str">
        <f t="shared" si="18"/>
        <v>3:0 (5,9,12)</v>
      </c>
      <c r="AF15" s="3">
        <f t="shared" si="19"/>
        <v>2</v>
      </c>
      <c r="AG15" s="3">
        <f t="shared" si="20"/>
        <v>1</v>
      </c>
      <c r="AI15" s="3">
        <f t="shared" si="21"/>
        <v>1</v>
      </c>
      <c r="AJ15" s="3">
        <f t="shared" si="21"/>
        <v>1</v>
      </c>
      <c r="AK15" s="3">
        <f t="shared" si="21"/>
        <v>1</v>
      </c>
      <c r="AL15" s="3">
        <f t="shared" si="21"/>
        <v>0</v>
      </c>
      <c r="AM15" s="3">
        <f t="shared" si="21"/>
        <v>0</v>
      </c>
      <c r="AO15" s="3" t="str">
        <f>CONCATENATE("&lt;/Table&gt;&lt;/TD&gt;&lt;/TR&gt;&lt;/Table&gt;&lt;P&gt;")</f>
        <v>&lt;/Table&gt;&lt;/TD&gt;&lt;/TR&gt;&lt;/Table&gt;&lt;P&gt;</v>
      </c>
      <c r="AP15" s="3" t="str">
        <f>CONCATENATE("&lt;TR&gt;&lt;TD&gt;",A15,"&lt;TD width=200&gt;",B15,"&lt;TD&gt;",C15,"&lt;TD&gt;",D15,"&lt;TD&gt;",E15,"&lt;TD&gt;",F15,"&lt;TD&gt;",H15,"&lt;TD&gt;",I15,"&lt;/TD&gt;&lt;/TR&gt;")</f>
        <v>&lt;TR&gt;&lt;TD&gt;25&lt;TD width=200&gt;Mošková Dorota (Sokol Chrast)&lt;TD&gt;0:3&lt;TD&gt;0:3&lt;TD&gt;3:1&lt;TD&gt;XXX&lt;TD&gt;4&lt;TD&gt;3&lt;/TD&gt;&lt;/TR&gt;</v>
      </c>
      <c r="AQ15" s="3" t="str">
        <f>CONCATENATE("&lt;TR&gt;&lt;TD&gt;",K15,"&lt;TD&gt;",L15,"&lt;/TD&gt;&lt;/TR&gt;")</f>
        <v>&lt;TR&gt;&lt;TD&gt;Žežule Daniel - Mošková Dorota&lt;TD&gt;3 : 0 (5,9,12)&lt;/TD&gt;&lt;/TR&gt;</v>
      </c>
    </row>
    <row r="16" spans="1:43" ht="16.5" customHeight="1" thickTop="1" thickBot="1" x14ac:dyDescent="0.25">
      <c r="K16" s="3" t="str">
        <f t="shared" si="11"/>
        <v>Řehák Štěpán - Gorol Adam</v>
      </c>
      <c r="L16" s="3" t="str">
        <f t="shared" si="12"/>
        <v>0 : 3 (-5,-3,-6)</v>
      </c>
      <c r="N16" s="3" t="str">
        <f t="shared" si="13"/>
        <v>Dvouhra - Skupina B</v>
      </c>
      <c r="O16" s="3">
        <f>A14</f>
        <v>19</v>
      </c>
      <c r="P16" s="3" t="str">
        <f>IF($O16=0,"bye",VLOOKUP($O16,seznam!$A$2:$C$268,2))</f>
        <v>Řehák Štěpán</v>
      </c>
      <c r="Q16" s="3" t="str">
        <f>IF($O16=0,"",VLOOKUP($O16,seznam!$A$2:$D$268,4))</f>
        <v>Sokol Česká Skalice</v>
      </c>
      <c r="R16" s="3">
        <f>A12</f>
        <v>5</v>
      </c>
      <c r="S16" s="3" t="str">
        <f>IF($R16=0,"bye",VLOOKUP($R16,seznam!$A$2:$C$268,2))</f>
        <v>Gorol Adam</v>
      </c>
      <c r="T16" s="3" t="str">
        <f>IF($R16=0,"",VLOOKUP($R16,seznam!$A$2:$D$268,4))</f>
        <v>TJ Sokol Jaroměř II.</v>
      </c>
      <c r="U16" s="95" t="s">
        <v>53</v>
      </c>
      <c r="V16" s="96" t="s">
        <v>66</v>
      </c>
      <c r="W16" s="96" t="s">
        <v>65</v>
      </c>
      <c r="X16" s="96"/>
      <c r="Y16" s="97"/>
      <c r="Z16" s="3">
        <f t="shared" si="14"/>
        <v>0</v>
      </c>
      <c r="AA16" s="3">
        <f t="shared" si="15"/>
        <v>3</v>
      </c>
      <c r="AB16" s="3">
        <f t="shared" si="16"/>
        <v>5</v>
      </c>
      <c r="AC16" s="3" t="str">
        <f>IF($AB16=0,"",VLOOKUP($AB16,seznam!$A$2:$C$268,2))</f>
        <v>Gorol Adam</v>
      </c>
      <c r="AD16" s="3" t="str">
        <f t="shared" si="17"/>
        <v>3:0 (5,3,6)</v>
      </c>
      <c r="AE16" s="3" t="str">
        <f t="shared" si="18"/>
        <v>3:0 (5,3,6)</v>
      </c>
      <c r="AF16" s="3">
        <f t="shared" si="19"/>
        <v>1</v>
      </c>
      <c r="AG16" s="3">
        <f t="shared" si="20"/>
        <v>2</v>
      </c>
      <c r="AI16" s="3">
        <f t="shared" si="21"/>
        <v>-1</v>
      </c>
      <c r="AJ16" s="3">
        <f t="shared" si="21"/>
        <v>-1</v>
      </c>
      <c r="AK16" s="3">
        <f t="shared" si="21"/>
        <v>-1</v>
      </c>
      <c r="AL16" s="3">
        <f t="shared" si="21"/>
        <v>0</v>
      </c>
      <c r="AM16" s="3">
        <f t="shared" si="21"/>
        <v>0</v>
      </c>
      <c r="AQ16" s="3" t="str">
        <f>CONCATENATE("&lt;TR&gt;&lt;TD&gt;",K16,"&lt;TD&gt;",L16,"&lt;/TD&gt;&lt;/TR&gt;")</f>
        <v>&lt;TR&gt;&lt;TD&gt;Řehák Štěpán - Gorol Adam&lt;TD&gt;0 : 3 (-5,-3,-6)&lt;/TD&gt;&lt;/TR&gt;</v>
      </c>
    </row>
    <row r="17" spans="1:43" ht="16.5" customHeight="1" thickTop="1" thickBot="1" x14ac:dyDescent="0.25">
      <c r="N17" s="7" t="str">
        <f>B18</f>
        <v>Skupina C</v>
      </c>
      <c r="O17" s="7" t="s">
        <v>3</v>
      </c>
      <c r="P17" s="7" t="s">
        <v>28</v>
      </c>
      <c r="Q17" s="7" t="s">
        <v>4</v>
      </c>
      <c r="R17" s="7" t="s">
        <v>3</v>
      </c>
      <c r="S17" s="7" t="s">
        <v>29</v>
      </c>
      <c r="T17" s="7" t="s">
        <v>4</v>
      </c>
      <c r="U17" s="8" t="s">
        <v>5</v>
      </c>
      <c r="V17" s="8" t="s">
        <v>6</v>
      </c>
      <c r="W17" s="8" t="s">
        <v>7</v>
      </c>
      <c r="X17" s="8" t="s">
        <v>8</v>
      </c>
      <c r="Y17" s="8" t="s">
        <v>9</v>
      </c>
      <c r="Z17" s="7" t="s">
        <v>10</v>
      </c>
      <c r="AA17" s="7" t="s">
        <v>11</v>
      </c>
      <c r="AB17" s="7" t="s">
        <v>12</v>
      </c>
      <c r="AO17" s="3" t="s">
        <v>13</v>
      </c>
    </row>
    <row r="18" spans="1:43" ht="16.5" customHeight="1" thickTop="1" thickBot="1" x14ac:dyDescent="0.25">
      <c r="A18" s="9">
        <v>3</v>
      </c>
      <c r="B18" s="10" t="s">
        <v>19</v>
      </c>
      <c r="C18" s="11">
        <v>1</v>
      </c>
      <c r="D18" s="12">
        <v>2</v>
      </c>
      <c r="E18" s="12">
        <v>3</v>
      </c>
      <c r="F18" s="13">
        <v>4</v>
      </c>
      <c r="G18" s="106"/>
      <c r="H18" s="14" t="s">
        <v>15</v>
      </c>
      <c r="I18" s="13" t="s">
        <v>16</v>
      </c>
      <c r="K18" s="3" t="str">
        <f t="shared" ref="K18:K23" si="22">CONCATENATE(P18," - ",S18)</f>
        <v>Gazárek Radim - Vejrochová Kristýna</v>
      </c>
      <c r="L18" s="3" t="str">
        <f t="shared" ref="L18:L23" si="23">IF(SUM(Z18:AA18)=0,AE18,CONCATENATE(Z18," : ",AA18," (",U18,",",V18,",",W18,IF(Z18+AA18&gt;3,",",""),X18,IF(Z18+AA18&gt;4,",",""),Y18,")"))</f>
        <v>3 : 0 (0,0,0)</v>
      </c>
      <c r="N18" s="3" t="str">
        <f t="shared" ref="N18:N23" si="24">CONCATENATE("Dvouhra - Skupina C")</f>
        <v>Dvouhra - Skupina C</v>
      </c>
      <c r="O18" s="3">
        <f>A19</f>
        <v>2</v>
      </c>
      <c r="P18" s="3" t="str">
        <f>IF($O18=0,"bye",VLOOKUP($O18,seznam!$A$2:$C$268,2))</f>
        <v>Gazárek Radim</v>
      </c>
      <c r="Q18" s="3" t="str">
        <f>IF($O18=0,"",VLOOKUP($O18,seznam!$A$2:$D$268,4))</f>
        <v>Tatran Hostinné</v>
      </c>
      <c r="R18" s="3">
        <f>A22</f>
        <v>26</v>
      </c>
      <c r="S18" s="3" t="str">
        <f>IF($R18=0,"bye",VLOOKUP($R18,seznam!$A$2:$C$268,2))</f>
        <v>Vejrochová Kristýna</v>
      </c>
      <c r="T18" s="3" t="str">
        <f>IF($R18=0,"",VLOOKUP($R18,seznam!$A$2:$D$268,4))</f>
        <v>Jiskra Jaroměř</v>
      </c>
      <c r="U18" s="89" t="s">
        <v>112</v>
      </c>
      <c r="V18" s="90" t="s">
        <v>112</v>
      </c>
      <c r="W18" s="90" t="s">
        <v>112</v>
      </c>
      <c r="X18" s="90"/>
      <c r="Y18" s="91"/>
      <c r="Z18" s="3">
        <f t="shared" ref="Z18:Z23" si="25">COUNTIF(AI18:AM18,"&gt;0")</f>
        <v>3</v>
      </c>
      <c r="AA18" s="3">
        <f t="shared" ref="AA18:AA23" si="26">COUNTIF(AI18:AM18,"&lt;0")</f>
        <v>0</v>
      </c>
      <c r="AB18" s="3">
        <f t="shared" ref="AB18:AB23" si="27">IF(Z18=AA18,0,IF(Z18&gt;AA18,O18,R18))</f>
        <v>2</v>
      </c>
      <c r="AC18" s="3" t="str">
        <f>IF($AB18=0,"",VLOOKUP($AB18,seznam!$A$2:$C$268,2))</f>
        <v>Gazárek Radim</v>
      </c>
      <c r="AD18" s="3" t="str">
        <f t="shared" ref="AD18:AD23" si="28">IF(Z18=AA18,"",IF(Z18&gt;AA18,CONCATENATE(Z18,":",AA18," (",U18,",",V18,",",W18,IF(SUM(Z18:AA18)&gt;3,",",""),X18,IF(SUM(Z18:AA18)&gt;4,",",""),Y18,")"),CONCATENATE(AA18,":",Z18," (",-U18,",",-V18,",",-W18,IF(SUM(Z18:AA18)&gt;3,CONCATENATE(",",-X18),""),IF(SUM(Z18:AA18)&gt;4,CONCATENATE(",",-Y18),""),")")))</f>
        <v>3:0 (0,0,0)</v>
      </c>
      <c r="AE18" s="3" t="str">
        <f t="shared" ref="AE18:AE23" si="29">IF(SUM(Z18:AA18)=0,"",AD18)</f>
        <v>3:0 (0,0,0)</v>
      </c>
      <c r="AF18" s="3">
        <f t="shared" ref="AF18:AF23" si="30">IF(U18="",0,IF(Z18&gt;AA18,2,1))</f>
        <v>2</v>
      </c>
      <c r="AG18" s="3">
        <f t="shared" ref="AG18:AG23" si="31">IF(U18="",0,IF(AA18&gt;Z18,2,1))</f>
        <v>1</v>
      </c>
      <c r="AI18" s="3">
        <f t="shared" ref="AI18:AM23" si="32">IF(U18="",0,IF(MID(U18,1,1)="-",-1,1))</f>
        <v>1</v>
      </c>
      <c r="AJ18" s="3">
        <f t="shared" si="32"/>
        <v>1</v>
      </c>
      <c r="AK18" s="3">
        <f t="shared" si="32"/>
        <v>1</v>
      </c>
      <c r="AL18" s="3">
        <f t="shared" si="32"/>
        <v>0</v>
      </c>
      <c r="AM18" s="3">
        <f t="shared" si="32"/>
        <v>0</v>
      </c>
      <c r="AO18" s="3" t="str">
        <f>CONCATENATE("&lt;Table border=1 cellpading=0 cellspacing=0 width=480&gt;&lt;TR&gt;&lt;TH colspan=2&gt;",B18,"&lt;TH&gt;1&lt;TH&gt;2&lt;TH&gt;3&lt;TH&gt;4&lt;TH&gt;Body&lt;TH&gt;Pořadí&lt;/TH&gt;&lt;/TR&gt;")</f>
        <v>&lt;Table border=1 cellpading=0 cellspacing=0 width=480&gt;&lt;TR&gt;&lt;TH colspan=2&gt;Skupina C&lt;TH&gt;1&lt;TH&gt;2&lt;TH&gt;3&lt;TH&gt;4&lt;TH&gt;Body&lt;TH&gt;Pořadí&lt;/TH&gt;&lt;/TR&gt;</v>
      </c>
      <c r="AQ18" s="3" t="str">
        <f>CONCATENATE("&lt;TR&gt;&lt;TD width=250&gt;",K18,"&lt;TD&gt;",L18,"&lt;/TD&gt;&lt;/TR&gt;")</f>
        <v>&lt;TR&gt;&lt;TD width=250&gt;Gazárek Radim - Vejrochová Kristýna&lt;TD&gt;3 : 0 (0,0,0)&lt;/TD&gt;&lt;/TR&gt;</v>
      </c>
    </row>
    <row r="19" spans="1:43" ht="16.5" customHeight="1" thickTop="1" x14ac:dyDescent="0.2">
      <c r="A19" s="86">
        <v>2</v>
      </c>
      <c r="B19" s="15" t="str">
        <f>IF($A19="","",CONCATENATE(VLOOKUP($A19,seznam!$A$2:$B$268,2)," (",VLOOKUP($A19,seznam!$A$2:$E$269,4),")"))</f>
        <v>Gazárek Radim (Tatran Hostinné)</v>
      </c>
      <c r="C19" s="16" t="s">
        <v>17</v>
      </c>
      <c r="D19" s="17" t="str">
        <f>IF(Z21+AA21=0,"",CONCATENATE(Z21,":",AA21))</f>
        <v>3:0</v>
      </c>
      <c r="E19" s="17" t="str">
        <f>IF(Z23+AA23=0,"",CONCATENATE(AA23,":",Z23))</f>
        <v>3:0</v>
      </c>
      <c r="F19" s="18" t="str">
        <f>IF(Z18+AA18=0,"",CONCATENATE(Z18,":",AA18))</f>
        <v>3:0</v>
      </c>
      <c r="G19" s="107"/>
      <c r="H19" s="19">
        <f>IF(AF18+AF21+AG23=0,"",AF18+AF21+AG23)</f>
        <v>6</v>
      </c>
      <c r="I19" s="83" t="s">
        <v>59</v>
      </c>
      <c r="K19" s="3" t="str">
        <f t="shared" si="22"/>
        <v>Melša Jan - Potočný Patrik</v>
      </c>
      <c r="L19" s="3" t="str">
        <f t="shared" si="23"/>
        <v>2 : 3 (10,-7,7,-8,-8)</v>
      </c>
      <c r="N19" s="3" t="str">
        <f t="shared" si="24"/>
        <v>Dvouhra - Skupina C</v>
      </c>
      <c r="O19" s="3">
        <f>A20</f>
        <v>9</v>
      </c>
      <c r="P19" s="3" t="str">
        <f>IF($O19=0,"bye",VLOOKUP($O19,seznam!$A$2:$C$268,2))</f>
        <v>Melša Jan</v>
      </c>
      <c r="Q19" s="3" t="str">
        <f>IF($O19=0,"",VLOOKUP($O19,seznam!$A$2:$D$268,4))</f>
        <v>Baník Vamberk</v>
      </c>
      <c r="R19" s="3">
        <f>A21</f>
        <v>21</v>
      </c>
      <c r="S19" s="3" t="str">
        <f>IF($R19=0,"bye",VLOOKUP($R19,seznam!$A$2:$C$268,2))</f>
        <v>Potočný Patrik</v>
      </c>
      <c r="T19" s="3" t="str">
        <f>IF($R19=0,"",VLOOKUP($R19,seznam!$A$2:$D$268,4))</f>
        <v>Sokol Stěžery</v>
      </c>
      <c r="U19" s="92" t="s">
        <v>75</v>
      </c>
      <c r="V19" s="93" t="s">
        <v>54</v>
      </c>
      <c r="W19" s="93" t="s">
        <v>67</v>
      </c>
      <c r="X19" s="93" t="s">
        <v>71</v>
      </c>
      <c r="Y19" s="94" t="s">
        <v>71</v>
      </c>
      <c r="Z19" s="3">
        <f t="shared" si="25"/>
        <v>2</v>
      </c>
      <c r="AA19" s="3">
        <f t="shared" si="26"/>
        <v>3</v>
      </c>
      <c r="AB19" s="3">
        <f t="shared" si="27"/>
        <v>21</v>
      </c>
      <c r="AC19" s="3" t="str">
        <f>IF($AB19=0,"",VLOOKUP($AB19,seznam!$A$2:$C$268,2))</f>
        <v>Potočný Patrik</v>
      </c>
      <c r="AD19" s="3" t="str">
        <f t="shared" si="28"/>
        <v>3:2 (-10,7,-7,8,8)</v>
      </c>
      <c r="AE19" s="3" t="str">
        <f t="shared" si="29"/>
        <v>3:2 (-10,7,-7,8,8)</v>
      </c>
      <c r="AF19" s="3">
        <f t="shared" si="30"/>
        <v>1</v>
      </c>
      <c r="AG19" s="3">
        <f t="shared" si="31"/>
        <v>2</v>
      </c>
      <c r="AI19" s="3">
        <f t="shared" si="32"/>
        <v>1</v>
      </c>
      <c r="AJ19" s="3">
        <f t="shared" si="32"/>
        <v>-1</v>
      </c>
      <c r="AK19" s="3">
        <f t="shared" si="32"/>
        <v>1</v>
      </c>
      <c r="AL19" s="3">
        <f t="shared" si="32"/>
        <v>-1</v>
      </c>
      <c r="AM19" s="3">
        <f t="shared" si="32"/>
        <v>-1</v>
      </c>
      <c r="AO19" s="3" t="str">
        <f>CONCATENATE(AP19,AP20,AP21,AP22,)</f>
        <v>&lt;TR&gt;&lt;TD&gt;2&lt;TD width=200&gt;Gazárek Radim (Tatran Hostinné)&lt;TD&gt;XXX&lt;TD&gt;3:0&lt;TD&gt;3:0&lt;TD&gt;3:0&lt;TD&gt;6&lt;TD&gt;1.&lt;/TD&gt;&lt;/TR&gt;&lt;TR&gt;&lt;TD&gt;9&lt;TD width=200&gt;Melša Jan (Baník Vamberk)&lt;TD&gt;0:3&lt;TD&gt;XXX&lt;TD&gt;2:3&lt;TD&gt;3:0&lt;TD&gt;4&lt;TD&gt;3.&lt;/TD&gt;&lt;/TR&gt;&lt;TR&gt;&lt;TD&gt;21&lt;TD width=200&gt;Potočný Patrik (Sokol Stěžery)&lt;TD&gt;0:3&lt;TD&gt;3:2&lt;TD&gt;XXX&lt;TD&gt;3:0&lt;TD&gt;5&lt;TD&gt;2.&lt;/TD&gt;&lt;/TR&gt;&lt;TR&gt;&lt;TD&gt;26&lt;TD width=200&gt;Vejrochová Kristýna (Jiskra Jaroměř)&lt;TD&gt;0:3&lt;TD&gt;0:3&lt;TD&gt;0:3&lt;TD&gt;XXX&lt;TD&gt;3&lt;TD&gt;4.&lt;/TD&gt;&lt;/TR&gt;</v>
      </c>
      <c r="AP19" s="3" t="str">
        <f>CONCATENATE("&lt;TR&gt;&lt;TD&gt;",A19,"&lt;TD width=200&gt;",B19,"&lt;TD&gt;",C19,"&lt;TD&gt;",D19,"&lt;TD&gt;",E19,"&lt;TD&gt;",F19,"&lt;TD&gt;",H19,"&lt;TD&gt;",I19,"&lt;/TD&gt;&lt;/TR&gt;")</f>
        <v>&lt;TR&gt;&lt;TD&gt;2&lt;TD width=200&gt;Gazárek Radim (Tatran Hostinné)&lt;TD&gt;XXX&lt;TD&gt;3:0&lt;TD&gt;3:0&lt;TD&gt;3:0&lt;TD&gt;6&lt;TD&gt;1.&lt;/TD&gt;&lt;/TR&gt;</v>
      </c>
      <c r="AQ19" s="3" t="str">
        <f>CONCATENATE("&lt;TR&gt;&lt;TD&gt;",K19,"&lt;TD&gt;",L19,"&lt;/TD&gt;&lt;/TR&gt;")</f>
        <v>&lt;TR&gt;&lt;TD&gt;Melša Jan - Potočný Patrik&lt;TD&gt;2 : 3 (10,-7,7,-8,-8)&lt;/TD&gt;&lt;/TR&gt;</v>
      </c>
    </row>
    <row r="20" spans="1:43" ht="16.5" customHeight="1" x14ac:dyDescent="0.2">
      <c r="A20" s="87">
        <v>9</v>
      </c>
      <c r="B20" s="20" t="str">
        <f>IF($A20="","",CONCATENATE(VLOOKUP($A20,seznam!$A$2:$B$268,2)," (",VLOOKUP($A20,seznam!$A$2:$E$269,4),")"))</f>
        <v>Melša Jan (Baník Vamberk)</v>
      </c>
      <c r="C20" s="21" t="str">
        <f>IF(Z21+AA21=0,"",CONCATENATE(AA21,":",Z21))</f>
        <v>0:3</v>
      </c>
      <c r="D20" s="22" t="s">
        <v>17</v>
      </c>
      <c r="E20" s="22" t="str">
        <f>IF(Z19+AA19=0,"",CONCATENATE(Z19,":",AA19))</f>
        <v>2:3</v>
      </c>
      <c r="F20" s="23" t="str">
        <f>IF(Z22+AA22=0,"",CONCATENATE(Z22,":",AA22))</f>
        <v>3:0</v>
      </c>
      <c r="G20" s="108"/>
      <c r="H20" s="24">
        <f>IF(AF19+AG21+AF22=0,"",AF19+AG21+AF22)</f>
        <v>4</v>
      </c>
      <c r="I20" s="84" t="s">
        <v>60</v>
      </c>
      <c r="K20" s="3" t="str">
        <f t="shared" si="22"/>
        <v>Vejrochová Kristýna - Potočný Patrik</v>
      </c>
      <c r="L20" s="3" t="str">
        <f t="shared" si="23"/>
        <v>0 : 3 (-5,-4,-1)</v>
      </c>
      <c r="N20" s="3" t="str">
        <f t="shared" si="24"/>
        <v>Dvouhra - Skupina C</v>
      </c>
      <c r="O20" s="3">
        <f>A22</f>
        <v>26</v>
      </c>
      <c r="P20" s="3" t="str">
        <f>IF($O20=0,"bye",VLOOKUP($O20,seznam!$A$2:$C$268,2))</f>
        <v>Vejrochová Kristýna</v>
      </c>
      <c r="Q20" s="3" t="str">
        <f>IF($O20=0,"",VLOOKUP($O20,seznam!$A$2:$D$268,4))</f>
        <v>Jiskra Jaroměř</v>
      </c>
      <c r="R20" s="3">
        <f>A21</f>
        <v>21</v>
      </c>
      <c r="S20" s="3" t="str">
        <f>IF($R20=0,"bye",VLOOKUP($R20,seznam!$A$2:$C$268,2))</f>
        <v>Potočný Patrik</v>
      </c>
      <c r="T20" s="3" t="str">
        <f>IF($R20=0,"",VLOOKUP($R20,seznam!$A$2:$D$268,4))</f>
        <v>Sokol Stěžery</v>
      </c>
      <c r="U20" s="92" t="s">
        <v>53</v>
      </c>
      <c r="V20" s="93" t="s">
        <v>52</v>
      </c>
      <c r="W20" s="93" t="s">
        <v>55</v>
      </c>
      <c r="X20" s="93"/>
      <c r="Y20" s="94"/>
      <c r="Z20" s="3">
        <f t="shared" si="25"/>
        <v>0</v>
      </c>
      <c r="AA20" s="3">
        <f t="shared" si="26"/>
        <v>3</v>
      </c>
      <c r="AB20" s="3">
        <f t="shared" si="27"/>
        <v>21</v>
      </c>
      <c r="AC20" s="3" t="str">
        <f>IF($AB20=0,"",VLOOKUP($AB20,seznam!$A$2:$C$268,2))</f>
        <v>Potočný Patrik</v>
      </c>
      <c r="AD20" s="3" t="str">
        <f t="shared" si="28"/>
        <v>3:0 (5,4,1)</v>
      </c>
      <c r="AE20" s="3" t="str">
        <f t="shared" si="29"/>
        <v>3:0 (5,4,1)</v>
      </c>
      <c r="AF20" s="3">
        <f t="shared" si="30"/>
        <v>1</v>
      </c>
      <c r="AG20" s="3">
        <f t="shared" si="31"/>
        <v>2</v>
      </c>
      <c r="AI20" s="3">
        <f t="shared" si="32"/>
        <v>-1</v>
      </c>
      <c r="AJ20" s="3">
        <f t="shared" si="32"/>
        <v>-1</v>
      </c>
      <c r="AK20" s="3">
        <f t="shared" si="32"/>
        <v>-1</v>
      </c>
      <c r="AL20" s="3">
        <f t="shared" si="32"/>
        <v>0</v>
      </c>
      <c r="AM20" s="3">
        <f t="shared" si="32"/>
        <v>0</v>
      </c>
      <c r="AO20" s="3" t="str">
        <f>CONCATENATE("&lt;/Table&gt;&lt;TD width=420&gt;&lt;Table&gt;")</f>
        <v>&lt;/Table&gt;&lt;TD width=420&gt;&lt;Table&gt;</v>
      </c>
      <c r="AP20" s="3" t="str">
        <f>CONCATENATE("&lt;TR&gt;&lt;TD&gt;",A20,"&lt;TD width=200&gt;",B20,"&lt;TD&gt;",C20,"&lt;TD&gt;",D20,"&lt;TD&gt;",E20,"&lt;TD&gt;",F20,"&lt;TD&gt;",H20,"&lt;TD&gt;",I20,"&lt;/TD&gt;&lt;/TR&gt;")</f>
        <v>&lt;TR&gt;&lt;TD&gt;9&lt;TD width=200&gt;Melša Jan (Baník Vamberk)&lt;TD&gt;0:3&lt;TD&gt;XXX&lt;TD&gt;2:3&lt;TD&gt;3:0&lt;TD&gt;4&lt;TD&gt;3.&lt;/TD&gt;&lt;/TR&gt;</v>
      </c>
      <c r="AQ20" s="3" t="str">
        <f>CONCATENATE("&lt;TR&gt;&lt;TD&gt;",K20,"&lt;TD&gt;",L20,"&lt;/TD&gt;&lt;/TR&gt;")</f>
        <v>&lt;TR&gt;&lt;TD&gt;Vejrochová Kristýna - Potočný Patrik&lt;TD&gt;0 : 3 (-5,-4,-1)&lt;/TD&gt;&lt;/TR&gt;</v>
      </c>
    </row>
    <row r="21" spans="1:43" ht="16.5" customHeight="1" x14ac:dyDescent="0.2">
      <c r="A21" s="87">
        <v>21</v>
      </c>
      <c r="B21" s="20" t="str">
        <f>IF($A21="","",CONCATENATE(VLOOKUP($A21,seznam!$A$2:$B$268,2)," (",VLOOKUP($A21,seznam!$A$2:$E$269,4),")"))</f>
        <v>Potočný Patrik (Sokol Stěžery)</v>
      </c>
      <c r="C21" s="21" t="str">
        <f>IF(Z23+AA23=0,"",CONCATENATE(Z23,":",AA23))</f>
        <v>0:3</v>
      </c>
      <c r="D21" s="22" t="str">
        <f>IF(Z19+AA19=0,"",CONCATENATE(AA19,":",Z19))</f>
        <v>3:2</v>
      </c>
      <c r="E21" s="22" t="s">
        <v>17</v>
      </c>
      <c r="F21" s="23" t="str">
        <f>IF(Z20+AA20=0,"",CONCATENATE(AA20,":",Z20))</f>
        <v>3:0</v>
      </c>
      <c r="G21" s="108"/>
      <c r="H21" s="24">
        <f>IF(AG19+AG20+AF23=0,"",AG19+AG20+AF23)</f>
        <v>5</v>
      </c>
      <c r="I21" s="84" t="s">
        <v>61</v>
      </c>
      <c r="K21" s="3" t="str">
        <f t="shared" si="22"/>
        <v>Gazárek Radim - Melša Jan</v>
      </c>
      <c r="L21" s="3" t="str">
        <f t="shared" si="23"/>
        <v>3 : 0 (5,5,1)</v>
      </c>
      <c r="N21" s="3" t="str">
        <f t="shared" si="24"/>
        <v>Dvouhra - Skupina C</v>
      </c>
      <c r="O21" s="3">
        <f>A19</f>
        <v>2</v>
      </c>
      <c r="P21" s="3" t="str">
        <f>IF($O21=0,"bye",VLOOKUP($O21,seznam!$A$2:$C$268,2))</f>
        <v>Gazárek Radim</v>
      </c>
      <c r="Q21" s="3" t="str">
        <f>IF($O21=0,"",VLOOKUP($O21,seznam!$A$2:$D$268,4))</f>
        <v>Tatran Hostinné</v>
      </c>
      <c r="R21" s="3">
        <f>A20</f>
        <v>9</v>
      </c>
      <c r="S21" s="3" t="str">
        <f>IF($R21=0,"bye",VLOOKUP($R21,seznam!$A$2:$C$268,2))</f>
        <v>Melša Jan</v>
      </c>
      <c r="T21" s="3" t="str">
        <f>IF($R21=0,"",VLOOKUP($R21,seznam!$A$2:$D$268,4))</f>
        <v>Baník Vamberk</v>
      </c>
      <c r="U21" s="92" t="s">
        <v>56</v>
      </c>
      <c r="V21" s="93" t="s">
        <v>56</v>
      </c>
      <c r="W21" s="93" t="s">
        <v>70</v>
      </c>
      <c r="X21" s="93"/>
      <c r="Y21" s="94"/>
      <c r="Z21" s="3">
        <f t="shared" si="25"/>
        <v>3</v>
      </c>
      <c r="AA21" s="3">
        <f t="shared" si="26"/>
        <v>0</v>
      </c>
      <c r="AB21" s="3">
        <f t="shared" si="27"/>
        <v>2</v>
      </c>
      <c r="AC21" s="3" t="str">
        <f>IF($AB21=0,"",VLOOKUP($AB21,seznam!$A$2:$C$268,2))</f>
        <v>Gazárek Radim</v>
      </c>
      <c r="AD21" s="3" t="str">
        <f t="shared" si="28"/>
        <v>3:0 (5,5,1)</v>
      </c>
      <c r="AE21" s="3" t="str">
        <f t="shared" si="29"/>
        <v>3:0 (5,5,1)</v>
      </c>
      <c r="AF21" s="3">
        <f t="shared" si="30"/>
        <v>2</v>
      </c>
      <c r="AG21" s="3">
        <f t="shared" si="31"/>
        <v>1</v>
      </c>
      <c r="AI21" s="3">
        <f t="shared" si="32"/>
        <v>1</v>
      </c>
      <c r="AJ21" s="3">
        <f t="shared" si="32"/>
        <v>1</v>
      </c>
      <c r="AK21" s="3">
        <f t="shared" si="32"/>
        <v>1</v>
      </c>
      <c r="AL21" s="3">
        <f t="shared" si="32"/>
        <v>0</v>
      </c>
      <c r="AM21" s="3">
        <f t="shared" si="32"/>
        <v>0</v>
      </c>
      <c r="AO21" s="3" t="str">
        <f>CONCATENATE(AQ18,AQ19,AQ20,AQ21,AQ22,AQ23,)</f>
        <v>&lt;TR&gt;&lt;TD width=250&gt;Gazárek Radim - Vejrochová Kristýna&lt;TD&gt;3 : 0 (0,0,0)&lt;/TD&gt;&lt;/TR&gt;&lt;TR&gt;&lt;TD&gt;Melša Jan - Potočný Patrik&lt;TD&gt;2 : 3 (10,-7,7,-8,-8)&lt;/TD&gt;&lt;/TR&gt;&lt;TR&gt;&lt;TD&gt;Vejrochová Kristýna - Potočný Patrik&lt;TD&gt;0 : 3 (-5,-4,-1)&lt;/TD&gt;&lt;/TR&gt;&lt;TR&gt;&lt;TD&gt;Gazárek Radim - Melša Jan&lt;TD&gt;3 : 0 (5,5,1)&lt;/TD&gt;&lt;/TR&gt;&lt;TR&gt;&lt;TD&gt;Melša Jan - Vejrochová Kristýna&lt;TD&gt;3 : 0 (4,2,4)&lt;/TD&gt;&lt;/TR&gt;&lt;TR&gt;&lt;TD&gt;Potočný Patrik - Gazárek Radim&lt;TD&gt;0 : 3 (-1,-3,-2)&lt;/TD&gt;&lt;/TR&gt;</v>
      </c>
      <c r="AP21" s="3" t="str">
        <f>CONCATENATE("&lt;TR&gt;&lt;TD&gt;",A21,"&lt;TD width=200&gt;",B21,"&lt;TD&gt;",C21,"&lt;TD&gt;",D21,"&lt;TD&gt;",E21,"&lt;TD&gt;",F21,"&lt;TD&gt;",H21,"&lt;TD&gt;",I21,"&lt;/TD&gt;&lt;/TR&gt;")</f>
        <v>&lt;TR&gt;&lt;TD&gt;21&lt;TD width=200&gt;Potočný Patrik (Sokol Stěžery)&lt;TD&gt;0:3&lt;TD&gt;3:2&lt;TD&gt;XXX&lt;TD&gt;3:0&lt;TD&gt;5&lt;TD&gt;2.&lt;/TD&gt;&lt;/TR&gt;</v>
      </c>
      <c r="AQ21" s="3" t="str">
        <f>CONCATENATE("&lt;TR&gt;&lt;TD&gt;",K21,"&lt;TD&gt;",L21,"&lt;/TD&gt;&lt;/TR&gt;")</f>
        <v>&lt;TR&gt;&lt;TD&gt;Gazárek Radim - Melša Jan&lt;TD&gt;3 : 0 (5,5,1)&lt;/TD&gt;&lt;/TR&gt;</v>
      </c>
    </row>
    <row r="22" spans="1:43" ht="16.5" customHeight="1" thickBot="1" x14ac:dyDescent="0.25">
      <c r="A22" s="88">
        <v>26</v>
      </c>
      <c r="B22" s="25" t="str">
        <f>IF($A22="","",CONCATENATE(VLOOKUP($A22,seznam!$A$2:$B$268,2)," (",VLOOKUP($A22,seznam!$A$2:$E$269,4),")"))</f>
        <v>Vejrochová Kristýna (Jiskra Jaroměř)</v>
      </c>
      <c r="C22" s="26" t="str">
        <f>IF(Z18+AA18=0,"",CONCATENATE(AA18,":",Z18))</f>
        <v>0:3</v>
      </c>
      <c r="D22" s="27" t="str">
        <f>IF(Z22+AA22=0,"",CONCATENATE(AA22,":",Z22))</f>
        <v>0:3</v>
      </c>
      <c r="E22" s="27" t="str">
        <f>IF(Z20+AA20=0,"",CONCATENATE(Z20,":",AA20))</f>
        <v>0:3</v>
      </c>
      <c r="F22" s="28" t="s">
        <v>17</v>
      </c>
      <c r="G22" s="109"/>
      <c r="H22" s="29">
        <f>IF(AG18+AF20+AG22=0,"",AG18+AF20+AG22)</f>
        <v>3</v>
      </c>
      <c r="I22" s="85" t="s">
        <v>62</v>
      </c>
      <c r="K22" s="3" t="str">
        <f t="shared" si="22"/>
        <v>Melša Jan - Vejrochová Kristýna</v>
      </c>
      <c r="L22" s="3" t="str">
        <f t="shared" si="23"/>
        <v>3 : 0 (4,2,4)</v>
      </c>
      <c r="N22" s="3" t="str">
        <f t="shared" si="24"/>
        <v>Dvouhra - Skupina C</v>
      </c>
      <c r="O22" s="3">
        <f>A20</f>
        <v>9</v>
      </c>
      <c r="P22" s="3" t="str">
        <f>IF($O22=0,"bye",VLOOKUP($O22,seznam!$A$2:$C$268,2))</f>
        <v>Melša Jan</v>
      </c>
      <c r="Q22" s="3" t="str">
        <f>IF($O22=0,"",VLOOKUP($O22,seznam!$A$2:$D$268,4))</f>
        <v>Baník Vamberk</v>
      </c>
      <c r="R22" s="3">
        <f>A22</f>
        <v>26</v>
      </c>
      <c r="S22" s="3" t="str">
        <f>IF($R22=0,"bye",VLOOKUP($R22,seznam!$A$2:$C$268,2))</f>
        <v>Vejrochová Kristýna</v>
      </c>
      <c r="T22" s="3" t="str">
        <f>IF($R22=0,"",VLOOKUP($R22,seznam!$A$2:$D$268,4))</f>
        <v>Jiskra Jaroměř</v>
      </c>
      <c r="U22" s="92" t="s">
        <v>57</v>
      </c>
      <c r="V22" s="93" t="s">
        <v>48</v>
      </c>
      <c r="W22" s="93" t="s">
        <v>57</v>
      </c>
      <c r="X22" s="93"/>
      <c r="Y22" s="94"/>
      <c r="Z22" s="3">
        <f t="shared" si="25"/>
        <v>3</v>
      </c>
      <c r="AA22" s="3">
        <f t="shared" si="26"/>
        <v>0</v>
      </c>
      <c r="AB22" s="3">
        <f t="shared" si="27"/>
        <v>9</v>
      </c>
      <c r="AC22" s="3" t="str">
        <f>IF($AB22=0,"",VLOOKUP($AB22,seznam!$A$2:$C$268,2))</f>
        <v>Melša Jan</v>
      </c>
      <c r="AD22" s="3" t="str">
        <f t="shared" si="28"/>
        <v>3:0 (4,2,4)</v>
      </c>
      <c r="AE22" s="3" t="str">
        <f t="shared" si="29"/>
        <v>3:0 (4,2,4)</v>
      </c>
      <c r="AF22" s="3">
        <f t="shared" si="30"/>
        <v>2</v>
      </c>
      <c r="AG22" s="3">
        <f t="shared" si="31"/>
        <v>1</v>
      </c>
      <c r="AI22" s="3">
        <f t="shared" si="32"/>
        <v>1</v>
      </c>
      <c r="AJ22" s="3">
        <f t="shared" si="32"/>
        <v>1</v>
      </c>
      <c r="AK22" s="3">
        <f t="shared" si="32"/>
        <v>1</v>
      </c>
      <c r="AL22" s="3">
        <f t="shared" si="32"/>
        <v>0</v>
      </c>
      <c r="AM22" s="3">
        <f t="shared" si="32"/>
        <v>0</v>
      </c>
      <c r="AO22" s="3" t="str">
        <f>CONCATENATE("&lt;/Table&gt;&lt;/TD&gt;&lt;/TR&gt;&lt;/Table&gt;&lt;P&gt;")</f>
        <v>&lt;/Table&gt;&lt;/TD&gt;&lt;/TR&gt;&lt;/Table&gt;&lt;P&gt;</v>
      </c>
      <c r="AP22" s="3" t="str">
        <f>CONCATENATE("&lt;TR&gt;&lt;TD&gt;",A22,"&lt;TD width=200&gt;",B22,"&lt;TD&gt;",C22,"&lt;TD&gt;",D22,"&lt;TD&gt;",E22,"&lt;TD&gt;",F22,"&lt;TD&gt;",H22,"&lt;TD&gt;",I22,"&lt;/TD&gt;&lt;/TR&gt;")</f>
        <v>&lt;TR&gt;&lt;TD&gt;26&lt;TD width=200&gt;Vejrochová Kristýna (Jiskra Jaroměř)&lt;TD&gt;0:3&lt;TD&gt;0:3&lt;TD&gt;0:3&lt;TD&gt;XXX&lt;TD&gt;3&lt;TD&gt;4.&lt;/TD&gt;&lt;/TR&gt;</v>
      </c>
      <c r="AQ22" s="3" t="str">
        <f>CONCATENATE("&lt;TR&gt;&lt;TD&gt;",K22,"&lt;TD&gt;",L22,"&lt;/TD&gt;&lt;/TR&gt;")</f>
        <v>&lt;TR&gt;&lt;TD&gt;Melša Jan - Vejrochová Kristýna&lt;TD&gt;3 : 0 (4,2,4)&lt;/TD&gt;&lt;/TR&gt;</v>
      </c>
    </row>
    <row r="23" spans="1:43" ht="16.5" customHeight="1" thickTop="1" thickBot="1" x14ac:dyDescent="0.25">
      <c r="K23" s="3" t="str">
        <f t="shared" si="22"/>
        <v>Potočný Patrik - Gazárek Radim</v>
      </c>
      <c r="L23" s="3" t="str">
        <f t="shared" si="23"/>
        <v>0 : 3 (-1,-3,-2)</v>
      </c>
      <c r="N23" s="3" t="str">
        <f t="shared" si="24"/>
        <v>Dvouhra - Skupina C</v>
      </c>
      <c r="O23" s="3">
        <f>A21</f>
        <v>21</v>
      </c>
      <c r="P23" s="3" t="str">
        <f>IF($O23=0,"bye",VLOOKUP($O23,seznam!$A$2:$C$268,2))</f>
        <v>Potočný Patrik</v>
      </c>
      <c r="Q23" s="3" t="str">
        <f>IF($O23=0,"",VLOOKUP($O23,seznam!$A$2:$D$268,4))</f>
        <v>Sokol Stěžery</v>
      </c>
      <c r="R23" s="3">
        <f>A19</f>
        <v>2</v>
      </c>
      <c r="S23" s="3" t="str">
        <f>IF($R23=0,"bye",VLOOKUP($R23,seznam!$A$2:$C$268,2))</f>
        <v>Gazárek Radim</v>
      </c>
      <c r="T23" s="3" t="str">
        <f>IF($R23=0,"",VLOOKUP($R23,seznam!$A$2:$D$268,4))</f>
        <v>Tatran Hostinné</v>
      </c>
      <c r="U23" s="95" t="s">
        <v>55</v>
      </c>
      <c r="V23" s="96" t="s">
        <v>66</v>
      </c>
      <c r="W23" s="96" t="s">
        <v>72</v>
      </c>
      <c r="X23" s="96"/>
      <c r="Y23" s="97"/>
      <c r="Z23" s="3">
        <f t="shared" si="25"/>
        <v>0</v>
      </c>
      <c r="AA23" s="3">
        <f t="shared" si="26"/>
        <v>3</v>
      </c>
      <c r="AB23" s="3">
        <f t="shared" si="27"/>
        <v>2</v>
      </c>
      <c r="AC23" s="3" t="str">
        <f>IF($AB23=0,"",VLOOKUP($AB23,seznam!$A$2:$C$268,2))</f>
        <v>Gazárek Radim</v>
      </c>
      <c r="AD23" s="3" t="str">
        <f t="shared" si="28"/>
        <v>3:0 (1,3,2)</v>
      </c>
      <c r="AE23" s="3" t="str">
        <f t="shared" si="29"/>
        <v>3:0 (1,3,2)</v>
      </c>
      <c r="AF23" s="3">
        <f t="shared" si="30"/>
        <v>1</v>
      </c>
      <c r="AG23" s="3">
        <f t="shared" si="31"/>
        <v>2</v>
      </c>
      <c r="AI23" s="3">
        <f t="shared" si="32"/>
        <v>-1</v>
      </c>
      <c r="AJ23" s="3">
        <f t="shared" si="32"/>
        <v>-1</v>
      </c>
      <c r="AK23" s="3">
        <f t="shared" si="32"/>
        <v>-1</v>
      </c>
      <c r="AL23" s="3">
        <f t="shared" si="32"/>
        <v>0</v>
      </c>
      <c r="AM23" s="3">
        <f t="shared" si="32"/>
        <v>0</v>
      </c>
      <c r="AQ23" s="3" t="str">
        <f>CONCATENATE("&lt;TR&gt;&lt;TD&gt;",K23,"&lt;TD&gt;",L23,"&lt;/TD&gt;&lt;/TR&gt;")</f>
        <v>&lt;TR&gt;&lt;TD&gt;Potočný Patrik - Gazárek Radim&lt;TD&gt;0 : 3 (-1,-3,-2)&lt;/TD&gt;&lt;/TR&gt;</v>
      </c>
    </row>
    <row r="24" spans="1:43" ht="16.5" customHeight="1" thickTop="1" thickBot="1" x14ac:dyDescent="0.25">
      <c r="N24" s="7" t="str">
        <f>B25</f>
        <v>Skupina D</v>
      </c>
      <c r="O24" s="7" t="s">
        <v>3</v>
      </c>
      <c r="P24" s="7" t="s">
        <v>28</v>
      </c>
      <c r="Q24" s="7" t="s">
        <v>4</v>
      </c>
      <c r="R24" s="7" t="s">
        <v>3</v>
      </c>
      <c r="S24" s="7" t="s">
        <v>29</v>
      </c>
      <c r="T24" s="7" t="s">
        <v>4</v>
      </c>
      <c r="U24" s="8" t="s">
        <v>5</v>
      </c>
      <c r="V24" s="8" t="s">
        <v>6</v>
      </c>
      <c r="W24" s="8" t="s">
        <v>7</v>
      </c>
      <c r="X24" s="8" t="s">
        <v>8</v>
      </c>
      <c r="Y24" s="8" t="s">
        <v>9</v>
      </c>
      <c r="Z24" s="7" t="s">
        <v>10</v>
      </c>
      <c r="AA24" s="7" t="s">
        <v>11</v>
      </c>
      <c r="AB24" s="7" t="s">
        <v>12</v>
      </c>
      <c r="AO24" s="3" t="s">
        <v>13</v>
      </c>
    </row>
    <row r="25" spans="1:43" ht="16.5" customHeight="1" thickTop="1" thickBot="1" x14ac:dyDescent="0.25">
      <c r="A25" s="9">
        <v>4</v>
      </c>
      <c r="B25" s="10" t="s">
        <v>20</v>
      </c>
      <c r="C25" s="11">
        <v>1</v>
      </c>
      <c r="D25" s="12">
        <v>2</v>
      </c>
      <c r="E25" s="12">
        <v>3</v>
      </c>
      <c r="F25" s="103">
        <v>4</v>
      </c>
      <c r="G25" s="13">
        <v>5</v>
      </c>
      <c r="H25" s="14" t="s">
        <v>15</v>
      </c>
      <c r="I25" s="13" t="s">
        <v>16</v>
      </c>
      <c r="K25" s="3" t="str">
        <f t="shared" ref="K25:K30" si="33">CONCATENATE(P25," - ",S25)</f>
        <v>Šmika Hugo - Hes František</v>
      </c>
      <c r="L25" s="3" t="str">
        <f t="shared" ref="L25:L30" si="34">IF(SUM(Z25:AA25)=0,AE25,CONCATENATE(Z25," : ",AA25," (",U25,",",V25,",",W25,IF(Z25+AA25&gt;3,",",""),X25,IF(Z25+AA25&gt;4,",",""),Y25,")"))</f>
        <v>3 : 0 (4,1,5)</v>
      </c>
      <c r="N25" s="3" t="str">
        <f t="shared" ref="N25:N30" si="35">CONCATENATE("Dvouhra - Skupina D")</f>
        <v>Dvouhra - Skupina D</v>
      </c>
      <c r="O25" s="3">
        <f>A26</f>
        <v>8</v>
      </c>
      <c r="P25" s="3" t="str">
        <f>IF($O25=0,"bye",VLOOKUP($O25,seznam!$A$2:$C$268,2))</f>
        <v>Šmika Hugo</v>
      </c>
      <c r="Q25" s="3" t="str">
        <f>IF($O25=0,"",VLOOKUP($O25,seznam!$A$2:$D$268,4))</f>
        <v>Tatran Hostinné</v>
      </c>
      <c r="R25" s="3">
        <f>A29</f>
        <v>14</v>
      </c>
      <c r="S25" s="3" t="str">
        <f>IF($R25=0,"bye",VLOOKUP($R25,seznam!$A$2:$C$268,2))</f>
        <v>Hes František</v>
      </c>
      <c r="T25" s="3" t="str">
        <f>IF($R25=0,"",VLOOKUP($R25,seznam!$A$2:$D$268,4))</f>
        <v>Sokol Chrast</v>
      </c>
      <c r="U25" s="74" t="s">
        <v>57</v>
      </c>
      <c r="V25" s="75" t="s">
        <v>70</v>
      </c>
      <c r="W25" s="75" t="s">
        <v>56</v>
      </c>
      <c r="X25" s="75"/>
      <c r="Y25" s="76"/>
      <c r="Z25" s="3">
        <f t="shared" ref="Z25:Z30" si="36">COUNTIF(AI25:AM25,"&gt;0")</f>
        <v>3</v>
      </c>
      <c r="AA25" s="3">
        <f t="shared" ref="AA25:AA30" si="37">COUNTIF(AI25:AM25,"&lt;0")</f>
        <v>0</v>
      </c>
      <c r="AB25" s="3">
        <f t="shared" ref="AB25:AB30" si="38">IF(Z25=AA25,0,IF(Z25&gt;AA25,O25,R25))</f>
        <v>8</v>
      </c>
      <c r="AC25" s="3" t="str">
        <f>IF($AB25=0,"",VLOOKUP($AB25,seznam!$A$2:$C$268,2))</f>
        <v>Šmika Hugo</v>
      </c>
      <c r="AD25" s="3" t="str">
        <f t="shared" ref="AD25:AD30" si="39">IF(Z25=AA25,"",IF(Z25&gt;AA25,CONCATENATE(Z25,":",AA25," (",U25,",",V25,",",W25,IF(SUM(Z25:AA25)&gt;3,",",""),X25,IF(SUM(Z25:AA25)&gt;4,",",""),Y25,")"),CONCATENATE(AA25,":",Z25," (",-U25,",",-V25,",",-W25,IF(SUM(Z25:AA25)&gt;3,CONCATENATE(",",-X25),""),IF(SUM(Z25:AA25)&gt;4,CONCATENATE(",",-Y25),""),")")))</f>
        <v>3:0 (4,1,5)</v>
      </c>
      <c r="AE25" s="3" t="str">
        <f t="shared" ref="AE25:AE30" si="40">IF(SUM(Z25:AA25)=0,"",AD25)</f>
        <v>3:0 (4,1,5)</v>
      </c>
      <c r="AF25" s="3">
        <f t="shared" ref="AF25:AF30" si="41">IF(U25="",0,IF(Z25&gt;AA25,2,1))</f>
        <v>2</v>
      </c>
      <c r="AG25" s="3">
        <f t="shared" ref="AG25:AG30" si="42">IF(U25="",0,IF(AA25&gt;Z25,2,1))</f>
        <v>1</v>
      </c>
      <c r="AI25" s="3">
        <f t="shared" ref="AI25:AI30" si="43">IF(U25="",0,IF(MID(U25,1,1)="-",-1,1))</f>
        <v>1</v>
      </c>
      <c r="AJ25" s="3">
        <f t="shared" ref="AJ25:AJ30" si="44">IF(V25="",0,IF(MID(V25,1,1)="-",-1,1))</f>
        <v>1</v>
      </c>
      <c r="AK25" s="3">
        <f t="shared" ref="AK25:AK30" si="45">IF(W25="",0,IF(MID(W25,1,1)="-",-1,1))</f>
        <v>1</v>
      </c>
      <c r="AL25" s="3">
        <f t="shared" ref="AL25:AL30" si="46">IF(X25="",0,IF(MID(X25,1,1)="-",-1,1))</f>
        <v>0</v>
      </c>
      <c r="AM25" s="3">
        <f t="shared" ref="AM25:AM30" si="47">IF(Y25="",0,IF(MID(Y25,1,1)="-",-1,1))</f>
        <v>0</v>
      </c>
      <c r="AO25" s="3" t="str">
        <f>CONCATENATE("&lt;Table border=1 cellpading=0 cellspacing=0 width=480&gt;&lt;TR&gt;&lt;TH colspan=2&gt;",B25,"&lt;TH&gt;1&lt;TH&gt;2&lt;TH&gt;3&lt;TH&gt;4&lt;TH&gt;Body&lt;TH&gt;Pořadí&lt;/TH&gt;&lt;/TR&gt;")</f>
        <v>&lt;Table border=1 cellpading=0 cellspacing=0 width=480&gt;&lt;TR&gt;&lt;TH colspan=2&gt;Skupina D&lt;TH&gt;1&lt;TH&gt;2&lt;TH&gt;3&lt;TH&gt;4&lt;TH&gt;Body&lt;TH&gt;Pořadí&lt;/TH&gt;&lt;/TR&gt;</v>
      </c>
      <c r="AQ25" s="3" t="str">
        <f>CONCATENATE("&lt;TR&gt;&lt;TD width=250&gt;",K25,"&lt;TD&gt;",L25,"&lt;/TD&gt;&lt;/TR&gt;")</f>
        <v>&lt;TR&gt;&lt;TD width=250&gt;Šmika Hugo - Hes František&lt;TD&gt;3 : 0 (4,1,5)&lt;/TD&gt;&lt;/TR&gt;</v>
      </c>
    </row>
    <row r="26" spans="1:43" ht="16.5" customHeight="1" thickTop="1" thickBot="1" x14ac:dyDescent="0.25">
      <c r="A26" s="86">
        <v>8</v>
      </c>
      <c r="B26" s="15" t="str">
        <f>IF($A26="","",CONCATENATE(VLOOKUP($A26,seznam!$A$2:$B$268,2)," (",VLOOKUP($A26,seznam!$A$2:$E$269,4),")"))</f>
        <v>Šmika Hugo (Tatran Hostinné)</v>
      </c>
      <c r="C26" s="16" t="s">
        <v>17</v>
      </c>
      <c r="D26" s="17" t="str">
        <f>IF(Z28+AA28=0,"",CONCATENATE(Z28,":",AA28))</f>
        <v>3:0</v>
      </c>
      <c r="E26" s="17" t="str">
        <f>IF(Z30+AA30=0,"",CONCATENATE(AA30,":",Z30))</f>
        <v>3:0</v>
      </c>
      <c r="F26" s="104" t="str">
        <f>IF(Z25+AA25=0,"",CONCATENATE(Z25,":",AA25))</f>
        <v>3:0</v>
      </c>
      <c r="G26" s="122" t="s">
        <v>114</v>
      </c>
      <c r="H26" s="19">
        <v>8</v>
      </c>
      <c r="I26" s="83" t="s">
        <v>59</v>
      </c>
      <c r="K26" s="3" t="str">
        <f t="shared" si="33"/>
        <v>Kraus Robin - Rygl Lukáš</v>
      </c>
      <c r="L26" s="3" t="str">
        <f t="shared" si="34"/>
        <v>0 : 3 (-6,-8,-13)</v>
      </c>
      <c r="N26" s="3" t="str">
        <f t="shared" si="35"/>
        <v>Dvouhra - Skupina D</v>
      </c>
      <c r="O26" s="3">
        <f>A27</f>
        <v>10</v>
      </c>
      <c r="P26" s="3" t="str">
        <f>IF($O26=0,"bye",VLOOKUP($O26,seznam!$A$2:$C$268,2))</f>
        <v>Kraus Robin</v>
      </c>
      <c r="Q26" s="3" t="str">
        <f>IF($O26=0,"",VLOOKUP($O26,seznam!$A$2:$D$268,4))</f>
        <v>Baník Vamberk</v>
      </c>
      <c r="R26" s="3">
        <f>A28</f>
        <v>22</v>
      </c>
      <c r="S26" s="3" t="str">
        <f>IF($R26=0,"bye",VLOOKUP($R26,seznam!$A$2:$C$268,2))</f>
        <v>Rygl Lukáš</v>
      </c>
      <c r="T26" s="3" t="str">
        <f>IF($R26=0,"",VLOOKUP($R26,seznam!$A$2:$D$268,4))</f>
        <v>Sokol Stěžery</v>
      </c>
      <c r="U26" s="77" t="s">
        <v>65</v>
      </c>
      <c r="V26" s="78" t="s">
        <v>71</v>
      </c>
      <c r="W26" s="78" t="s">
        <v>58</v>
      </c>
      <c r="X26" s="78"/>
      <c r="Y26" s="79"/>
      <c r="Z26" s="3">
        <f t="shared" si="36"/>
        <v>0</v>
      </c>
      <c r="AA26" s="3">
        <f t="shared" si="37"/>
        <v>3</v>
      </c>
      <c r="AB26" s="3">
        <f t="shared" si="38"/>
        <v>22</v>
      </c>
      <c r="AC26" s="3" t="str">
        <f>IF($AB26=0,"",VLOOKUP($AB26,seznam!$A$2:$C$268,2))</f>
        <v>Rygl Lukáš</v>
      </c>
      <c r="AD26" s="3" t="str">
        <f t="shared" si="39"/>
        <v>3:0 (6,8,13)</v>
      </c>
      <c r="AE26" s="3" t="str">
        <f t="shared" si="40"/>
        <v>3:0 (6,8,13)</v>
      </c>
      <c r="AF26" s="3">
        <f t="shared" si="41"/>
        <v>1</v>
      </c>
      <c r="AG26" s="3">
        <f t="shared" si="42"/>
        <v>2</v>
      </c>
      <c r="AI26" s="3">
        <f t="shared" si="43"/>
        <v>-1</v>
      </c>
      <c r="AJ26" s="3">
        <f t="shared" si="44"/>
        <v>-1</v>
      </c>
      <c r="AK26" s="3">
        <f t="shared" si="45"/>
        <v>-1</v>
      </c>
      <c r="AL26" s="3">
        <f t="shared" si="46"/>
        <v>0</v>
      </c>
      <c r="AM26" s="3">
        <f t="shared" si="47"/>
        <v>0</v>
      </c>
      <c r="AO26" s="3" t="str">
        <f>CONCATENATE(AP26,AP27,AP28,AP29,)</f>
        <v>&lt;TR&gt;&lt;TD&gt;8&lt;TD width=200&gt;Šmika Hugo (Tatran Hostinné)&lt;TD&gt;XXX&lt;TD&gt;3:0&lt;TD&gt;3:0&lt;TD&gt;3:0&lt;TD&gt;8&lt;TD&gt;1.&lt;/TD&gt;&lt;/TR&gt;&lt;TR&gt;&lt;TD&gt;10&lt;TD width=200&gt;Kraus Robin (Baník Vamberk)&lt;TD&gt;0:3&lt;TD&gt;XXX&lt;TD&gt; 3 : 2&lt;TD&gt; 3 : 2&lt;TD&gt;6&lt;TD&gt;4.&lt;/TD&gt;&lt;/TR&gt;&lt;TR&gt;&lt;TD&gt;22&lt;TD width=200&gt;Rygl Lukáš (Sokol Stěžery)&lt;TD&gt;0:3&lt;TD&gt; 2 : 3&lt;TD&gt;XXX&lt;TD&gt; 3 : 0&lt;TD&gt;6&lt;TD&gt;3.&lt;/TD&gt;&lt;/TR&gt;&lt;TR&gt;&lt;TD&gt;14&lt;TD width=200&gt;Hes František (Sokol Chrast)&lt;TD&gt;0:3&lt;TD&gt; 2 : 3&lt;TD&gt; 0 : 3&lt;TD&gt;XXX&lt;TD&gt;4&lt;TD&gt;5.&lt;/TD&gt;&lt;/TR&gt;</v>
      </c>
      <c r="AP26" s="3" t="str">
        <f>CONCATENATE("&lt;TR&gt;&lt;TD&gt;",A26,"&lt;TD width=200&gt;",B26,"&lt;TD&gt;",C26,"&lt;TD&gt;",D26,"&lt;TD&gt;",E26,"&lt;TD&gt;",F26,"&lt;TD&gt;",H26,"&lt;TD&gt;",I26,"&lt;/TD&gt;&lt;/TR&gt;")</f>
        <v>&lt;TR&gt;&lt;TD&gt;8&lt;TD width=200&gt;Šmika Hugo (Tatran Hostinné)&lt;TD&gt;XXX&lt;TD&gt;3:0&lt;TD&gt;3:0&lt;TD&gt;3:0&lt;TD&gt;8&lt;TD&gt;1.&lt;/TD&gt;&lt;/TR&gt;</v>
      </c>
      <c r="AQ26" s="3" t="str">
        <f>CONCATENATE("&lt;TR&gt;&lt;TD&gt;",K26,"&lt;TD&gt;",L26,"&lt;/TD&gt;&lt;/TR&gt;")</f>
        <v>&lt;TR&gt;&lt;TD&gt;Kraus Robin - Rygl Lukáš&lt;TD&gt;0 : 3 (-6,-8,-13)&lt;/TD&gt;&lt;/TR&gt;</v>
      </c>
    </row>
    <row r="27" spans="1:43" ht="16.5" customHeight="1" thickTop="1" x14ac:dyDescent="0.2">
      <c r="A27" s="87">
        <v>10</v>
      </c>
      <c r="B27" s="20" t="str">
        <f>IF($A27="","",CONCATENATE(VLOOKUP($A27,seznam!$A$2:$B$268,2)," (",VLOOKUP($A27,seznam!$A$2:$E$269,4),")"))</f>
        <v>Kraus Robin (Baník Vamberk)</v>
      </c>
      <c r="C27" s="21" t="str">
        <f>IF(Z28+AA28=0,"",CONCATENATE(AA28,":",Z28))</f>
        <v>0:3</v>
      </c>
      <c r="D27" s="22" t="s">
        <v>17</v>
      </c>
      <c r="E27" s="122" t="s">
        <v>115</v>
      </c>
      <c r="F27" s="105" t="s">
        <v>115</v>
      </c>
      <c r="G27" s="23" t="s">
        <v>116</v>
      </c>
      <c r="H27" s="24">
        <v>6</v>
      </c>
      <c r="I27" s="84" t="s">
        <v>62</v>
      </c>
      <c r="K27" s="3" t="str">
        <f t="shared" si="33"/>
        <v>Hes František - Rygl Lukáš</v>
      </c>
      <c r="L27" s="3" t="str">
        <f t="shared" si="34"/>
        <v>3 : 0 (4,3,6)</v>
      </c>
      <c r="N27" s="3" t="str">
        <f t="shared" si="35"/>
        <v>Dvouhra - Skupina D</v>
      </c>
      <c r="O27" s="3">
        <f>A29</f>
        <v>14</v>
      </c>
      <c r="P27" s="3" t="str">
        <f>IF($O27=0,"bye",VLOOKUP($O27,seznam!$A$2:$C$268,2))</f>
        <v>Hes František</v>
      </c>
      <c r="Q27" s="3" t="str">
        <f>IF($O27=0,"",VLOOKUP($O27,seznam!$A$2:$D$268,4))</f>
        <v>Sokol Chrast</v>
      </c>
      <c r="R27" s="3">
        <f>A28</f>
        <v>22</v>
      </c>
      <c r="S27" s="3" t="str">
        <f>IF($R27=0,"bye",VLOOKUP($R27,seznam!$A$2:$C$268,2))</f>
        <v>Rygl Lukáš</v>
      </c>
      <c r="T27" s="3" t="str">
        <f>IF($R27=0,"",VLOOKUP($R27,seznam!$A$2:$D$268,4))</f>
        <v>Sokol Stěžery</v>
      </c>
      <c r="U27" s="77" t="s">
        <v>57</v>
      </c>
      <c r="V27" s="78" t="s">
        <v>49</v>
      </c>
      <c r="W27" s="78" t="s">
        <v>63</v>
      </c>
      <c r="X27" s="78"/>
      <c r="Y27" s="79"/>
      <c r="Z27" s="3">
        <f t="shared" si="36"/>
        <v>3</v>
      </c>
      <c r="AA27" s="3">
        <f t="shared" si="37"/>
        <v>0</v>
      </c>
      <c r="AB27" s="3">
        <f t="shared" si="38"/>
        <v>14</v>
      </c>
      <c r="AC27" s="3" t="str">
        <f>IF($AB27=0,"",VLOOKUP($AB27,seznam!$A$2:$C$268,2))</f>
        <v>Hes František</v>
      </c>
      <c r="AD27" s="3" t="str">
        <f t="shared" si="39"/>
        <v>3:0 (4,3,6)</v>
      </c>
      <c r="AE27" s="3" t="str">
        <f t="shared" si="40"/>
        <v>3:0 (4,3,6)</v>
      </c>
      <c r="AF27" s="3">
        <f t="shared" si="41"/>
        <v>2</v>
      </c>
      <c r="AG27" s="3">
        <f t="shared" si="42"/>
        <v>1</v>
      </c>
      <c r="AI27" s="3">
        <f t="shared" si="43"/>
        <v>1</v>
      </c>
      <c r="AJ27" s="3">
        <f t="shared" si="44"/>
        <v>1</v>
      </c>
      <c r="AK27" s="3">
        <f t="shared" si="45"/>
        <v>1</v>
      </c>
      <c r="AL27" s="3">
        <f t="shared" si="46"/>
        <v>0</v>
      </c>
      <c r="AM27" s="3">
        <f t="shared" si="47"/>
        <v>0</v>
      </c>
      <c r="AO27" s="3" t="str">
        <f>CONCATENATE("&lt;/Table&gt;&lt;TD width=420&gt;&lt;Table&gt;")</f>
        <v>&lt;/Table&gt;&lt;TD width=420&gt;&lt;Table&gt;</v>
      </c>
      <c r="AP27" s="3" t="str">
        <f>CONCATENATE("&lt;TR&gt;&lt;TD&gt;",A27,"&lt;TD width=200&gt;",B27,"&lt;TD&gt;",C27,"&lt;TD&gt;",D27,"&lt;TD&gt;",E27,"&lt;TD&gt;",F27,"&lt;TD&gt;",H27,"&lt;TD&gt;",I27,"&lt;/TD&gt;&lt;/TR&gt;")</f>
        <v>&lt;TR&gt;&lt;TD&gt;10&lt;TD width=200&gt;Kraus Robin (Baník Vamberk)&lt;TD&gt;0:3&lt;TD&gt;XXX&lt;TD&gt; 3 : 2&lt;TD&gt; 3 : 2&lt;TD&gt;6&lt;TD&gt;4.&lt;/TD&gt;&lt;/TR&gt;</v>
      </c>
      <c r="AQ27" s="3" t="str">
        <f>CONCATENATE("&lt;TR&gt;&lt;TD&gt;",K27,"&lt;TD&gt;",L27,"&lt;/TD&gt;&lt;/TR&gt;")</f>
        <v>&lt;TR&gt;&lt;TD&gt;Hes František - Rygl Lukáš&lt;TD&gt;3 : 0 (4,3,6)&lt;/TD&gt;&lt;/TR&gt;</v>
      </c>
    </row>
    <row r="28" spans="1:43" ht="16.5" customHeight="1" x14ac:dyDescent="0.2">
      <c r="A28" s="87">
        <v>22</v>
      </c>
      <c r="B28" s="20" t="str">
        <f>IF($A28="","",CONCATENATE(VLOOKUP($A28,seznam!$A$2:$B$268,2)," (",VLOOKUP($A28,seznam!$A$2:$E$269,4),")"))</f>
        <v>Rygl Lukáš (Sokol Stěžery)</v>
      </c>
      <c r="C28" s="21" t="str">
        <f>IF(Z30+AA30=0,"",CONCATENATE(Z30,":",AA30))</f>
        <v>0:3</v>
      </c>
      <c r="D28" s="22" t="s">
        <v>117</v>
      </c>
      <c r="E28" s="22" t="s">
        <v>17</v>
      </c>
      <c r="F28" s="105" t="s">
        <v>114</v>
      </c>
      <c r="G28" s="23" t="s">
        <v>118</v>
      </c>
      <c r="H28" s="24">
        <v>6</v>
      </c>
      <c r="I28" s="84" t="s">
        <v>60</v>
      </c>
      <c r="K28" s="3" t="str">
        <f t="shared" si="33"/>
        <v>Šmika Hugo - Kraus Robin</v>
      </c>
      <c r="L28" s="3" t="str">
        <f t="shared" si="34"/>
        <v>3 : 0 (1,1,1)</v>
      </c>
      <c r="N28" s="3" t="str">
        <f t="shared" si="35"/>
        <v>Dvouhra - Skupina D</v>
      </c>
      <c r="O28" s="3">
        <f>A26</f>
        <v>8</v>
      </c>
      <c r="P28" s="3" t="str">
        <f>IF($O28=0,"bye",VLOOKUP($O28,seznam!$A$2:$C$268,2))</f>
        <v>Šmika Hugo</v>
      </c>
      <c r="Q28" s="3" t="str">
        <f>IF($O28=0,"",VLOOKUP($O28,seznam!$A$2:$D$268,4))</f>
        <v>Tatran Hostinné</v>
      </c>
      <c r="R28" s="3">
        <f>A27</f>
        <v>10</v>
      </c>
      <c r="S28" s="3" t="str">
        <f>IF($R28=0,"bye",VLOOKUP($R28,seznam!$A$2:$C$268,2))</f>
        <v>Kraus Robin</v>
      </c>
      <c r="T28" s="3" t="str">
        <f>IF($R28=0,"",VLOOKUP($R28,seznam!$A$2:$D$268,4))</f>
        <v>Baník Vamberk</v>
      </c>
      <c r="U28" s="77" t="s">
        <v>70</v>
      </c>
      <c r="V28" s="78" t="s">
        <v>70</v>
      </c>
      <c r="W28" s="78" t="s">
        <v>70</v>
      </c>
      <c r="X28" s="78"/>
      <c r="Y28" s="79"/>
      <c r="Z28" s="3">
        <f t="shared" si="36"/>
        <v>3</v>
      </c>
      <c r="AA28" s="3">
        <f t="shared" si="37"/>
        <v>0</v>
      </c>
      <c r="AB28" s="3">
        <f t="shared" si="38"/>
        <v>8</v>
      </c>
      <c r="AC28" s="3" t="str">
        <f>IF($AB28=0,"",VLOOKUP($AB28,seznam!$A$2:$C$268,2))</f>
        <v>Šmika Hugo</v>
      </c>
      <c r="AD28" s="3" t="str">
        <f t="shared" si="39"/>
        <v>3:0 (1,1,1)</v>
      </c>
      <c r="AE28" s="3" t="str">
        <f t="shared" si="40"/>
        <v>3:0 (1,1,1)</v>
      </c>
      <c r="AF28" s="3">
        <f t="shared" si="41"/>
        <v>2</v>
      </c>
      <c r="AG28" s="3">
        <f t="shared" si="42"/>
        <v>1</v>
      </c>
      <c r="AI28" s="3">
        <f t="shared" si="43"/>
        <v>1</v>
      </c>
      <c r="AJ28" s="3">
        <f t="shared" si="44"/>
        <v>1</v>
      </c>
      <c r="AK28" s="3">
        <f t="shared" si="45"/>
        <v>1</v>
      </c>
      <c r="AL28" s="3">
        <f t="shared" si="46"/>
        <v>0</v>
      </c>
      <c r="AM28" s="3">
        <f t="shared" si="47"/>
        <v>0</v>
      </c>
      <c r="AO28" s="3" t="str">
        <f>CONCATENATE(AQ25,AQ26,AQ27,AQ28,AQ29,AQ30,)</f>
        <v>&lt;TR&gt;&lt;TD width=250&gt;Šmika Hugo - Hes František&lt;TD&gt;3 : 0 (4,1,5)&lt;/TD&gt;&lt;/TR&gt;&lt;TR&gt;&lt;TD&gt;Kraus Robin - Rygl Lukáš&lt;TD&gt;0 : 3 (-6,-8,-13)&lt;/TD&gt;&lt;/TR&gt;&lt;TR&gt;&lt;TD&gt;Hes František - Rygl Lukáš&lt;TD&gt;3 : 0 (4,3,6)&lt;/TD&gt;&lt;/TR&gt;&lt;TR&gt;&lt;TD&gt;Šmika Hugo - Kraus Robin&lt;TD&gt;3 : 0 (1,1,1)&lt;/TD&gt;&lt;/TR&gt;&lt;TR&gt;&lt;TD&gt;Kraus Robin - Hes František&lt;TD&gt;0 : 3 (-2,-7,-4)&lt;/TD&gt;&lt;/TR&gt;&lt;TR&gt;&lt;TD&gt;Rygl Lukáš - Šmika Hugo&lt;TD&gt;0 : 3 (-3,-3,-7)&lt;/TD&gt;&lt;/TR&gt;</v>
      </c>
      <c r="AP28" s="3" t="str">
        <f>CONCATENATE("&lt;TR&gt;&lt;TD&gt;",A28,"&lt;TD width=200&gt;",B28,"&lt;TD&gt;",C28,"&lt;TD&gt;",D28,"&lt;TD&gt;",E28,"&lt;TD&gt;",F28,"&lt;TD&gt;",H28,"&lt;TD&gt;",I28,"&lt;/TD&gt;&lt;/TR&gt;")</f>
        <v>&lt;TR&gt;&lt;TD&gt;22&lt;TD width=200&gt;Rygl Lukáš (Sokol Stěžery)&lt;TD&gt;0:3&lt;TD&gt; 2 : 3&lt;TD&gt;XXX&lt;TD&gt; 3 : 0&lt;TD&gt;6&lt;TD&gt;3.&lt;/TD&gt;&lt;/TR&gt;</v>
      </c>
      <c r="AQ28" s="3" t="str">
        <f>CONCATENATE("&lt;TR&gt;&lt;TD&gt;",K28,"&lt;TD&gt;",L28,"&lt;/TD&gt;&lt;/TR&gt;")</f>
        <v>&lt;TR&gt;&lt;TD&gt;Šmika Hugo - Kraus Robin&lt;TD&gt;3 : 0 (1,1,1)&lt;/TD&gt;&lt;/TR&gt;</v>
      </c>
    </row>
    <row r="29" spans="1:43" ht="16.5" customHeight="1" x14ac:dyDescent="0.2">
      <c r="A29" s="120">
        <v>14</v>
      </c>
      <c r="B29" s="111" t="str">
        <f>IF($A29="","",CONCATENATE(VLOOKUP($A29,seznam!$A$2:$B$268,2)," (",VLOOKUP($A29,seznam!$A$2:$E$269,4),")"))</f>
        <v>Hes František (Sokol Chrast)</v>
      </c>
      <c r="C29" s="112" t="str">
        <f>IF(Z25+AA25=0,"",CONCATENATE(AA25,":",Z25))</f>
        <v>0:3</v>
      </c>
      <c r="D29" s="113" t="s">
        <v>117</v>
      </c>
      <c r="E29" s="113" t="s">
        <v>116</v>
      </c>
      <c r="F29" s="114" t="s">
        <v>17</v>
      </c>
      <c r="G29" s="115" t="s">
        <v>119</v>
      </c>
      <c r="H29" s="116">
        <v>4</v>
      </c>
      <c r="I29" s="84" t="s">
        <v>120</v>
      </c>
      <c r="K29" s="3" t="str">
        <f t="shared" si="33"/>
        <v>Kraus Robin - Hes František</v>
      </c>
      <c r="L29" s="3" t="str">
        <f t="shared" si="34"/>
        <v>0 : 3 (-2,-7,-4)</v>
      </c>
      <c r="N29" s="3" t="str">
        <f t="shared" si="35"/>
        <v>Dvouhra - Skupina D</v>
      </c>
      <c r="O29" s="3">
        <f>A27</f>
        <v>10</v>
      </c>
      <c r="P29" s="3" t="str">
        <f>IF($O29=0,"bye",VLOOKUP($O29,seznam!$A$2:$C$268,2))</f>
        <v>Kraus Robin</v>
      </c>
      <c r="Q29" s="3" t="str">
        <f>IF($O29=0,"",VLOOKUP($O29,seznam!$A$2:$D$268,4))</f>
        <v>Baník Vamberk</v>
      </c>
      <c r="R29" s="3">
        <f>A29</f>
        <v>14</v>
      </c>
      <c r="S29" s="3" t="str">
        <f>IF($R29=0,"bye",VLOOKUP($R29,seznam!$A$2:$C$268,2))</f>
        <v>Hes František</v>
      </c>
      <c r="T29" s="3" t="str">
        <f>IF($R29=0,"",VLOOKUP($R29,seznam!$A$2:$D$268,4))</f>
        <v>Sokol Chrast</v>
      </c>
      <c r="U29" s="77" t="s">
        <v>72</v>
      </c>
      <c r="V29" s="78" t="s">
        <v>54</v>
      </c>
      <c r="W29" s="78" t="s">
        <v>52</v>
      </c>
      <c r="X29" s="78"/>
      <c r="Y29" s="79"/>
      <c r="Z29" s="3">
        <f t="shared" si="36"/>
        <v>0</v>
      </c>
      <c r="AA29" s="3">
        <f t="shared" si="37"/>
        <v>3</v>
      </c>
      <c r="AB29" s="3">
        <f t="shared" si="38"/>
        <v>14</v>
      </c>
      <c r="AC29" s="3" t="str">
        <f>IF($AB29=0,"",VLOOKUP($AB29,seznam!$A$2:$C$268,2))</f>
        <v>Hes František</v>
      </c>
      <c r="AD29" s="3" t="str">
        <f t="shared" si="39"/>
        <v>3:0 (2,7,4)</v>
      </c>
      <c r="AE29" s="3" t="str">
        <f t="shared" si="40"/>
        <v>3:0 (2,7,4)</v>
      </c>
      <c r="AF29" s="3">
        <f t="shared" si="41"/>
        <v>1</v>
      </c>
      <c r="AG29" s="3">
        <f t="shared" si="42"/>
        <v>2</v>
      </c>
      <c r="AI29" s="3">
        <f t="shared" si="43"/>
        <v>-1</v>
      </c>
      <c r="AJ29" s="3">
        <f t="shared" si="44"/>
        <v>-1</v>
      </c>
      <c r="AK29" s="3">
        <f t="shared" si="45"/>
        <v>-1</v>
      </c>
      <c r="AL29" s="3">
        <f t="shared" si="46"/>
        <v>0</v>
      </c>
      <c r="AM29" s="3">
        <f t="shared" si="47"/>
        <v>0</v>
      </c>
      <c r="AO29" s="3" t="str">
        <f>CONCATENATE("&lt;/Table&gt;&lt;/TD&gt;&lt;/TR&gt;&lt;/Table&gt;&lt;P&gt;")</f>
        <v>&lt;/Table&gt;&lt;/TD&gt;&lt;/TR&gt;&lt;/Table&gt;&lt;P&gt;</v>
      </c>
      <c r="AP29" s="3" t="str">
        <f>CONCATENATE("&lt;TR&gt;&lt;TD&gt;",A29,"&lt;TD width=200&gt;",B29,"&lt;TD&gt;",C29,"&lt;TD&gt;",D29,"&lt;TD&gt;",E29,"&lt;TD&gt;",F29,"&lt;TD&gt;",H29,"&lt;TD&gt;",I29,"&lt;/TD&gt;&lt;/TR&gt;")</f>
        <v>&lt;TR&gt;&lt;TD&gt;14&lt;TD width=200&gt;Hes František (Sokol Chrast)&lt;TD&gt;0:3&lt;TD&gt; 2 : 3&lt;TD&gt; 0 : 3&lt;TD&gt;XXX&lt;TD&gt;4&lt;TD&gt;5.&lt;/TD&gt;&lt;/TR&gt;</v>
      </c>
      <c r="AQ29" s="3" t="str">
        <f>CONCATENATE("&lt;TR&gt;&lt;TD&gt;",K29,"&lt;TD&gt;",L29,"&lt;/TD&gt;&lt;/TR&gt;")</f>
        <v>&lt;TR&gt;&lt;TD&gt;Kraus Robin - Hes František&lt;TD&gt;0 : 3 (-2,-7,-4)&lt;/TD&gt;&lt;/TR&gt;</v>
      </c>
    </row>
    <row r="30" spans="1:43" ht="16.5" customHeight="1" thickBot="1" x14ac:dyDescent="0.25">
      <c r="A30" s="121">
        <v>16</v>
      </c>
      <c r="B30" s="119" t="s">
        <v>113</v>
      </c>
      <c r="C30" s="117" t="s">
        <v>116</v>
      </c>
      <c r="D30" s="118" t="s">
        <v>114</v>
      </c>
      <c r="E30" s="118" t="s">
        <v>119</v>
      </c>
      <c r="F30" s="118" t="s">
        <v>118</v>
      </c>
      <c r="G30" s="134" t="s">
        <v>17</v>
      </c>
      <c r="H30" s="123">
        <v>6</v>
      </c>
      <c r="I30" s="124" t="s">
        <v>61</v>
      </c>
      <c r="K30" s="3" t="str">
        <f t="shared" si="33"/>
        <v>Rygl Lukáš - Šmika Hugo</v>
      </c>
      <c r="L30" s="3" t="str">
        <f t="shared" si="34"/>
        <v>0 : 3 (-3,-3,-7)</v>
      </c>
      <c r="N30" s="3" t="str">
        <f t="shared" si="35"/>
        <v>Dvouhra - Skupina D</v>
      </c>
      <c r="O30" s="3">
        <f>A28</f>
        <v>22</v>
      </c>
      <c r="P30" s="3" t="str">
        <f>IF($O30=0,"bye",VLOOKUP($O30,seznam!$A$2:$C$268,2))</f>
        <v>Rygl Lukáš</v>
      </c>
      <c r="Q30" s="3" t="str">
        <f>IF($O30=0,"",VLOOKUP($O30,seznam!$A$2:$D$268,4))</f>
        <v>Sokol Stěžery</v>
      </c>
      <c r="R30" s="3">
        <f>A26</f>
        <v>8</v>
      </c>
      <c r="S30" s="3" t="str">
        <f>IF($R30=0,"bye",VLOOKUP($R30,seznam!$A$2:$C$268,2))</f>
        <v>Šmika Hugo</v>
      </c>
      <c r="T30" s="3" t="str">
        <f>IF($R30=0,"",VLOOKUP($R30,seznam!$A$2:$D$268,4))</f>
        <v>Tatran Hostinné</v>
      </c>
      <c r="U30" s="80" t="s">
        <v>66</v>
      </c>
      <c r="V30" s="81" t="s">
        <v>66</v>
      </c>
      <c r="W30" s="81" t="s">
        <v>54</v>
      </c>
      <c r="X30" s="81"/>
      <c r="Y30" s="82"/>
      <c r="Z30" s="3">
        <f t="shared" si="36"/>
        <v>0</v>
      </c>
      <c r="AA30" s="3">
        <f t="shared" si="37"/>
        <v>3</v>
      </c>
      <c r="AB30" s="3">
        <f t="shared" si="38"/>
        <v>8</v>
      </c>
      <c r="AC30" s="3" t="str">
        <f>IF($AB30=0,"",VLOOKUP($AB30,seznam!$A$2:$C$268,2))</f>
        <v>Šmika Hugo</v>
      </c>
      <c r="AD30" s="3" t="str">
        <f t="shared" si="39"/>
        <v>3:0 (3,3,7)</v>
      </c>
      <c r="AE30" s="3" t="str">
        <f t="shared" si="40"/>
        <v>3:0 (3,3,7)</v>
      </c>
      <c r="AF30" s="3">
        <f t="shared" si="41"/>
        <v>1</v>
      </c>
      <c r="AG30" s="3">
        <f t="shared" si="42"/>
        <v>2</v>
      </c>
      <c r="AI30" s="3">
        <f t="shared" si="43"/>
        <v>-1</v>
      </c>
      <c r="AJ30" s="3">
        <f t="shared" si="44"/>
        <v>-1</v>
      </c>
      <c r="AK30" s="3">
        <f t="shared" si="45"/>
        <v>-1</v>
      </c>
      <c r="AL30" s="3">
        <f t="shared" si="46"/>
        <v>0</v>
      </c>
      <c r="AM30" s="3">
        <f t="shared" si="47"/>
        <v>0</v>
      </c>
      <c r="AQ30" s="3" t="str">
        <f>CONCATENATE("&lt;TR&gt;&lt;TD&gt;",K30,"&lt;TD&gt;",L30,"&lt;/TD&gt;&lt;/TR&gt;")</f>
        <v>&lt;TR&gt;&lt;TD&gt;Rygl Lukáš - Šmika Hugo&lt;TD&gt;0 : 3 (-3,-3,-7)&lt;/TD&gt;&lt;/TR&gt;</v>
      </c>
    </row>
    <row r="31" spans="1:43" ht="16.5" customHeight="1" thickTop="1" thickBot="1" x14ac:dyDescent="0.25">
      <c r="N31" s="7" t="str">
        <f>B32</f>
        <v>Skupina E</v>
      </c>
      <c r="O31" s="7" t="s">
        <v>3</v>
      </c>
      <c r="P31" s="7" t="s">
        <v>28</v>
      </c>
      <c r="Q31" s="7" t="s">
        <v>4</v>
      </c>
      <c r="R31" s="7" t="s">
        <v>3</v>
      </c>
      <c r="S31" s="7" t="s">
        <v>29</v>
      </c>
      <c r="T31" s="7" t="s">
        <v>4</v>
      </c>
      <c r="U31" s="8" t="s">
        <v>5</v>
      </c>
      <c r="V31" s="8" t="s">
        <v>6</v>
      </c>
      <c r="W31" s="8" t="s">
        <v>7</v>
      </c>
      <c r="X31" s="8" t="s">
        <v>8</v>
      </c>
      <c r="Y31" s="8" t="s">
        <v>9</v>
      </c>
      <c r="Z31" s="7" t="s">
        <v>10</v>
      </c>
      <c r="AA31" s="7" t="s">
        <v>11</v>
      </c>
      <c r="AB31" s="7" t="s">
        <v>12</v>
      </c>
      <c r="AO31" s="3" t="s">
        <v>13</v>
      </c>
    </row>
    <row r="32" spans="1:43" ht="16.5" customHeight="1" thickTop="1" thickBot="1" x14ac:dyDescent="0.25">
      <c r="A32" s="9">
        <v>5</v>
      </c>
      <c r="B32" s="10" t="s">
        <v>21</v>
      </c>
      <c r="C32" s="11">
        <v>1</v>
      </c>
      <c r="D32" s="12">
        <v>2</v>
      </c>
      <c r="E32" s="12">
        <v>3</v>
      </c>
      <c r="F32" s="103">
        <v>4</v>
      </c>
      <c r="G32" s="13">
        <v>5</v>
      </c>
      <c r="H32" s="14" t="s">
        <v>15</v>
      </c>
      <c r="I32" s="13" t="s">
        <v>16</v>
      </c>
      <c r="K32" s="3" t="str">
        <f t="shared" ref="K32:K37" si="48">CONCATENATE(P32," - ",S32)</f>
        <v>Čermák Filip - Hejduk Antonín</v>
      </c>
      <c r="L32" s="3" t="str">
        <f t="shared" ref="L32:L37" si="49">IF(SUM(Z32:AA32)=0,AE32,CONCATENATE(Z32," : ",AA32," (",U32,",",V32,",",W32,IF(Z32+AA32&gt;3,",",""),X32,IF(Z32+AA32&gt;4,",",""),Y32,")"))</f>
        <v>3 : 0 (4,3,5)</v>
      </c>
      <c r="N32" s="3" t="str">
        <f t="shared" ref="N32:N37" si="50">CONCATENATE("Dvouhra - Skupina E")</f>
        <v>Dvouhra - Skupina E</v>
      </c>
      <c r="O32" s="3">
        <f>A33</f>
        <v>6</v>
      </c>
      <c r="P32" s="3" t="str">
        <f>IF($O32=0,"bye",VLOOKUP($O32,seznam!$A$2:$C$268,2))</f>
        <v>Čermák Filip</v>
      </c>
      <c r="Q32" s="3" t="str">
        <f>IF($O32=0,"",VLOOKUP($O32,seznam!$A$2:$D$268,4))</f>
        <v>SK Dobré</v>
      </c>
      <c r="R32" s="3">
        <f>A36</f>
        <v>20</v>
      </c>
      <c r="S32" s="3" t="str">
        <f>IF($R32=0,"bye",VLOOKUP($R32,seznam!$A$2:$C$268,2))</f>
        <v>Hejduk Antonín</v>
      </c>
      <c r="T32" s="3" t="str">
        <f>IF($R32=0,"",VLOOKUP($R32,seznam!$A$2:$D$268,4))</f>
        <v>TJ Sokol HK</v>
      </c>
      <c r="U32" s="89" t="s">
        <v>57</v>
      </c>
      <c r="V32" s="90" t="s">
        <v>49</v>
      </c>
      <c r="W32" s="90" t="s">
        <v>56</v>
      </c>
      <c r="X32" s="90"/>
      <c r="Y32" s="91"/>
      <c r="Z32" s="3">
        <f t="shared" ref="Z32:Z37" si="51">COUNTIF(AI32:AM32,"&gt;0")</f>
        <v>3</v>
      </c>
      <c r="AA32" s="3">
        <f t="shared" ref="AA32:AA37" si="52">COUNTIF(AI32:AM32,"&lt;0")</f>
        <v>0</v>
      </c>
      <c r="AB32" s="3">
        <f t="shared" ref="AB32:AB37" si="53">IF(Z32=AA32,0,IF(Z32&gt;AA32,O32,R32))</f>
        <v>6</v>
      </c>
      <c r="AC32" s="3" t="str">
        <f>IF($AB32=0,"",VLOOKUP($AB32,seznam!$A$2:$C$268,2))</f>
        <v>Čermák Filip</v>
      </c>
      <c r="AD32" s="3" t="str">
        <f t="shared" ref="AD32:AD37" si="54">IF(Z32=AA32,"",IF(Z32&gt;AA32,CONCATENATE(Z32,":",AA32," (",U32,",",V32,",",W32,IF(SUM(Z32:AA32)&gt;3,",",""),X32,IF(SUM(Z32:AA32)&gt;4,",",""),Y32,")"),CONCATENATE(AA32,":",Z32," (",-U32,",",-V32,",",-W32,IF(SUM(Z32:AA32)&gt;3,CONCATENATE(",",-X32),""),IF(SUM(Z32:AA32)&gt;4,CONCATENATE(",",-Y32),""),")")))</f>
        <v>3:0 (4,3,5)</v>
      </c>
      <c r="AE32" s="3" t="str">
        <f t="shared" ref="AE32:AE37" si="55">IF(SUM(Z32:AA32)=0,"",AD32)</f>
        <v>3:0 (4,3,5)</v>
      </c>
      <c r="AF32" s="3">
        <f t="shared" ref="AF32:AF37" si="56">IF(U32="",0,IF(Z32&gt;AA32,2,1))</f>
        <v>2</v>
      </c>
      <c r="AG32" s="3">
        <f t="shared" ref="AG32:AG37" si="57">IF(U32="",0,IF(AA32&gt;Z32,2,1))</f>
        <v>1</v>
      </c>
      <c r="AI32" s="3">
        <f t="shared" ref="AI32:AI37" si="58">IF(U32="",0,IF(MID(U32,1,1)="-",-1,1))</f>
        <v>1</v>
      </c>
      <c r="AJ32" s="3">
        <f t="shared" ref="AJ32:AJ37" si="59">IF(V32="",0,IF(MID(V32,1,1)="-",-1,1))</f>
        <v>1</v>
      </c>
      <c r="AK32" s="3">
        <f t="shared" ref="AK32:AK37" si="60">IF(W32="",0,IF(MID(W32,1,1)="-",-1,1))</f>
        <v>1</v>
      </c>
      <c r="AL32" s="3">
        <f t="shared" ref="AL32:AL37" si="61">IF(X32="",0,IF(MID(X32,1,1)="-",-1,1))</f>
        <v>0</v>
      </c>
      <c r="AM32" s="3">
        <f t="shared" ref="AM32:AM37" si="62">IF(Y32="",0,IF(MID(Y32,1,1)="-",-1,1))</f>
        <v>0</v>
      </c>
      <c r="AO32" s="3" t="str">
        <f>CONCATENATE("&lt;Table border=1 cellpading=0 cellspacing=0 width=480&gt;&lt;TR&gt;&lt;TH colspan=2&gt;",B32,"&lt;TH&gt;1&lt;TH&gt;2&lt;TH&gt;3&lt;TH&gt;4&lt;TH&gt;Body&lt;TH&gt;Pořadí&lt;/TH&gt;&lt;/TR&gt;")</f>
        <v>&lt;Table border=1 cellpading=0 cellspacing=0 width=480&gt;&lt;TR&gt;&lt;TH colspan=2&gt;Skupina E&lt;TH&gt;1&lt;TH&gt;2&lt;TH&gt;3&lt;TH&gt;4&lt;TH&gt;Body&lt;TH&gt;Pořadí&lt;/TH&gt;&lt;/TR&gt;</v>
      </c>
      <c r="AQ32" s="3" t="str">
        <f>CONCATENATE("&lt;TR&gt;&lt;TD width=250&gt;",K32,"&lt;TD&gt;",L32,"&lt;/TD&gt;&lt;/TR&gt;")</f>
        <v>&lt;TR&gt;&lt;TD width=250&gt;Čermák Filip - Hejduk Antonín&lt;TD&gt;3 : 0 (4,3,5)&lt;/TD&gt;&lt;/TR&gt;</v>
      </c>
    </row>
    <row r="33" spans="1:43" ht="16.5" customHeight="1" thickTop="1" x14ac:dyDescent="0.2">
      <c r="A33" s="86">
        <v>6</v>
      </c>
      <c r="B33" s="15" t="str">
        <f>IF($A33="","",CONCATENATE(VLOOKUP($A33,seznam!$A$2:$B$268,2)," (",VLOOKUP($A33,seznam!$A$2:$E$269,4),")"))</f>
        <v>Čermák Filip (SK Dobré)</v>
      </c>
      <c r="C33" s="16" t="s">
        <v>17</v>
      </c>
      <c r="D33" s="17" t="str">
        <f>IF(Z35+AA35=0,"",CONCATENATE(Z35,":",AA35))</f>
        <v>3:0</v>
      </c>
      <c r="E33" s="17" t="str">
        <f>IF(Z37+AA37=0,"",CONCATENATE(AA37,":",Z37))</f>
        <v>3:0</v>
      </c>
      <c r="F33" s="104" t="str">
        <f>IF(Z32+AA32=0,"",CONCATENATE(Z32,":",AA32))</f>
        <v>3:0</v>
      </c>
      <c r="G33" s="18" t="s">
        <v>114</v>
      </c>
      <c r="H33" s="19">
        <v>8</v>
      </c>
      <c r="I33" s="83" t="s">
        <v>59</v>
      </c>
      <c r="K33" s="3" t="str">
        <f t="shared" si="48"/>
        <v>Sak Vojtěch - Hadinec David</v>
      </c>
      <c r="L33" s="3" t="str">
        <f t="shared" si="49"/>
        <v>1 : 3 (4,-7,-8,-10)</v>
      </c>
      <c r="N33" s="3" t="str">
        <f t="shared" si="50"/>
        <v>Dvouhra - Skupina E</v>
      </c>
      <c r="O33" s="3">
        <f>A34</f>
        <v>23</v>
      </c>
      <c r="P33" s="3" t="str">
        <f>IF($O33=0,"bye",VLOOKUP($O33,seznam!$A$2:$C$268,2))</f>
        <v>Sak Vojtěch</v>
      </c>
      <c r="Q33" s="3" t="str">
        <f>IF($O33=0,"",VLOOKUP($O33,seznam!$A$2:$D$268,4))</f>
        <v>Sokol Stěžery</v>
      </c>
      <c r="R33" s="3">
        <f>A35</f>
        <v>4</v>
      </c>
      <c r="S33" s="3" t="str">
        <f>IF($R33=0,"bye",VLOOKUP($R33,seznam!$A$2:$C$268,2))</f>
        <v>Hadinec David</v>
      </c>
      <c r="T33" s="3" t="str">
        <f>IF($R33=0,"",VLOOKUP($R33,seznam!$A$2:$D$268,4))</f>
        <v>TJ Sokol Jaroměř II.</v>
      </c>
      <c r="U33" s="92" t="s">
        <v>57</v>
      </c>
      <c r="V33" s="93" t="s">
        <v>54</v>
      </c>
      <c r="W33" s="93" t="s">
        <v>71</v>
      </c>
      <c r="X33" s="93" t="s">
        <v>50</v>
      </c>
      <c r="Y33" s="94"/>
      <c r="Z33" s="3">
        <f t="shared" si="51"/>
        <v>1</v>
      </c>
      <c r="AA33" s="3">
        <f t="shared" si="52"/>
        <v>3</v>
      </c>
      <c r="AB33" s="3">
        <f t="shared" si="53"/>
        <v>4</v>
      </c>
      <c r="AC33" s="3" t="str">
        <f>IF($AB33=0,"",VLOOKUP($AB33,seznam!$A$2:$C$268,2))</f>
        <v>Hadinec David</v>
      </c>
      <c r="AD33" s="3" t="str">
        <f t="shared" si="54"/>
        <v>3:1 (-4,7,8,10)</v>
      </c>
      <c r="AE33" s="3" t="str">
        <f t="shared" si="55"/>
        <v>3:1 (-4,7,8,10)</v>
      </c>
      <c r="AF33" s="3">
        <f t="shared" si="56"/>
        <v>1</v>
      </c>
      <c r="AG33" s="3">
        <f t="shared" si="57"/>
        <v>2</v>
      </c>
      <c r="AI33" s="3">
        <f t="shared" si="58"/>
        <v>1</v>
      </c>
      <c r="AJ33" s="3">
        <f t="shared" si="59"/>
        <v>-1</v>
      </c>
      <c r="AK33" s="3">
        <f t="shared" si="60"/>
        <v>-1</v>
      </c>
      <c r="AL33" s="3">
        <f t="shared" si="61"/>
        <v>-1</v>
      </c>
      <c r="AM33" s="3">
        <f t="shared" si="62"/>
        <v>0</v>
      </c>
      <c r="AO33" s="3" t="str">
        <f>CONCATENATE(AP33,AP34,AP35,AP36,)</f>
        <v>&lt;TR&gt;&lt;TD&gt;6&lt;TD width=200&gt;Čermák Filip (SK Dobré)&lt;TD&gt;XXX&lt;TD&gt;3:0&lt;TD&gt;3:0&lt;TD&gt;3:0&lt;TD&gt;8&lt;TD&gt;1.&lt;/TD&gt;&lt;/TR&gt;&lt;TR&gt;&lt;TD&gt;23&lt;TD width=200&gt;Sak Vojtěch (Sokol Stěžery)&lt;TD&gt;0:3&lt;TD&gt;XXX&lt;TD&gt; 3 : 1&lt;TD&gt; 0 : 3&lt;TD&gt;5&lt;TD&gt;4.&lt;/TD&gt;&lt;/TR&gt;&lt;TR&gt;&lt;TD&gt;4&lt;TD width=200&gt;Hadinec David (TJ Sokol Jaroměř II.)&lt;TD&gt;0:3&lt;TD&gt; 1 : 3&lt;TD&gt;XXX&lt;TD&gt; 0 : 3&lt;TD&gt;5&lt;TD&gt;5.&lt;/TD&gt;&lt;/TR&gt;&lt;TR&gt;&lt;TD&gt;20&lt;TD width=200&gt;Hejduk Antonín (TJ Sokol HK)&lt;TD&gt;0:3&lt;TD&gt; 3 : 0&lt;TD&gt; 3 : 0&lt;TD&gt;XXX&lt;TD&gt;7&lt;TD&gt;2.&lt;/TD&gt;&lt;/TR&gt;</v>
      </c>
      <c r="AP33" s="3" t="str">
        <f>CONCATENATE("&lt;TR&gt;&lt;TD&gt;",A33,"&lt;TD width=200&gt;",B33,"&lt;TD&gt;",C33,"&lt;TD&gt;",D33,"&lt;TD&gt;",E33,"&lt;TD&gt;",F33,"&lt;TD&gt;",H33,"&lt;TD&gt;",I33,"&lt;/TD&gt;&lt;/TR&gt;")</f>
        <v>&lt;TR&gt;&lt;TD&gt;6&lt;TD width=200&gt;Čermák Filip (SK Dobré)&lt;TD&gt;XXX&lt;TD&gt;3:0&lt;TD&gt;3:0&lt;TD&gt;3:0&lt;TD&gt;8&lt;TD&gt;1.&lt;/TD&gt;&lt;/TR&gt;</v>
      </c>
      <c r="AQ33" s="3" t="str">
        <f>CONCATENATE("&lt;TR&gt;&lt;TD&gt;",K33,"&lt;TD&gt;",L33,"&lt;/TD&gt;&lt;/TR&gt;")</f>
        <v>&lt;TR&gt;&lt;TD&gt;Sak Vojtěch - Hadinec David&lt;TD&gt;1 : 3 (4,-7,-8,-10)&lt;/TD&gt;&lt;/TR&gt;</v>
      </c>
    </row>
    <row r="34" spans="1:43" ht="16.5" customHeight="1" x14ac:dyDescent="0.2">
      <c r="A34" s="87">
        <v>23</v>
      </c>
      <c r="B34" s="20" t="str">
        <f>IF($A34="","",CONCATENATE(VLOOKUP($A34,seznam!$A$2:$B$268,2)," (",VLOOKUP($A34,seznam!$A$2:$E$269,4),")"))</f>
        <v>Sak Vojtěch (Sokol Stěžery)</v>
      </c>
      <c r="C34" s="21" t="str">
        <f>IF(Z35+AA35=0,"",CONCATENATE(AA35,":",Z35))</f>
        <v>0:3</v>
      </c>
      <c r="D34" s="22" t="s">
        <v>17</v>
      </c>
      <c r="E34" s="22" t="s">
        <v>118</v>
      </c>
      <c r="F34" s="105" t="s">
        <v>116</v>
      </c>
      <c r="G34" s="105" t="s">
        <v>116</v>
      </c>
      <c r="H34" s="24">
        <v>5</v>
      </c>
      <c r="I34" s="84" t="s">
        <v>62</v>
      </c>
      <c r="K34" s="3" t="str">
        <f t="shared" si="48"/>
        <v>Hejduk Antonín - Hadinec David</v>
      </c>
      <c r="L34" s="3" t="str">
        <f t="shared" si="49"/>
        <v>1 : 3 (-6,-10,9,-5)</v>
      </c>
      <c r="N34" s="3" t="str">
        <f t="shared" si="50"/>
        <v>Dvouhra - Skupina E</v>
      </c>
      <c r="O34" s="3">
        <f>A36</f>
        <v>20</v>
      </c>
      <c r="P34" s="3" t="str">
        <f>IF($O34=0,"bye",VLOOKUP($O34,seznam!$A$2:$C$268,2))</f>
        <v>Hejduk Antonín</v>
      </c>
      <c r="Q34" s="3" t="str">
        <f>IF($O34=0,"",VLOOKUP($O34,seznam!$A$2:$D$268,4))</f>
        <v>TJ Sokol HK</v>
      </c>
      <c r="R34" s="3">
        <f>A35</f>
        <v>4</v>
      </c>
      <c r="S34" s="3" t="str">
        <f>IF($R34=0,"bye",VLOOKUP($R34,seznam!$A$2:$C$268,2))</f>
        <v>Hadinec David</v>
      </c>
      <c r="T34" s="3" t="str">
        <f>IF($R34=0,"",VLOOKUP($R34,seznam!$A$2:$D$268,4))</f>
        <v>TJ Sokol Jaroměř II.</v>
      </c>
      <c r="U34" s="92" t="s">
        <v>65</v>
      </c>
      <c r="V34" s="93" t="s">
        <v>50</v>
      </c>
      <c r="W34" s="93" t="s">
        <v>73</v>
      </c>
      <c r="X34" s="93" t="s">
        <v>53</v>
      </c>
      <c r="Y34" s="94"/>
      <c r="Z34" s="3">
        <f t="shared" si="51"/>
        <v>1</v>
      </c>
      <c r="AA34" s="3">
        <f t="shared" si="52"/>
        <v>3</v>
      </c>
      <c r="AB34" s="3">
        <f t="shared" si="53"/>
        <v>4</v>
      </c>
      <c r="AC34" s="3" t="str">
        <f>IF($AB34=0,"",VLOOKUP($AB34,seznam!$A$2:$C$268,2))</f>
        <v>Hadinec David</v>
      </c>
      <c r="AD34" s="3" t="str">
        <f t="shared" si="54"/>
        <v>3:1 (6,10,-9,5)</v>
      </c>
      <c r="AE34" s="3" t="str">
        <f t="shared" si="55"/>
        <v>3:1 (6,10,-9,5)</v>
      </c>
      <c r="AF34" s="3">
        <f t="shared" si="56"/>
        <v>1</v>
      </c>
      <c r="AG34" s="3">
        <f t="shared" si="57"/>
        <v>2</v>
      </c>
      <c r="AI34" s="3">
        <f t="shared" si="58"/>
        <v>-1</v>
      </c>
      <c r="AJ34" s="3">
        <f t="shared" si="59"/>
        <v>-1</v>
      </c>
      <c r="AK34" s="3">
        <f t="shared" si="60"/>
        <v>1</v>
      </c>
      <c r="AL34" s="3">
        <f t="shared" si="61"/>
        <v>-1</v>
      </c>
      <c r="AM34" s="3">
        <f t="shared" si="62"/>
        <v>0</v>
      </c>
      <c r="AO34" s="3" t="str">
        <f>CONCATENATE("&lt;/Table&gt;&lt;TD width=420&gt;&lt;Table&gt;")</f>
        <v>&lt;/Table&gt;&lt;TD width=420&gt;&lt;Table&gt;</v>
      </c>
      <c r="AP34" s="3" t="str">
        <f>CONCATENATE("&lt;TR&gt;&lt;TD&gt;",A34,"&lt;TD width=200&gt;",B34,"&lt;TD&gt;",C34,"&lt;TD&gt;",D34,"&lt;TD&gt;",E34,"&lt;TD&gt;",F34,"&lt;TD&gt;",H34,"&lt;TD&gt;",I34,"&lt;/TD&gt;&lt;/TR&gt;")</f>
        <v>&lt;TR&gt;&lt;TD&gt;23&lt;TD width=200&gt;Sak Vojtěch (Sokol Stěžery)&lt;TD&gt;0:3&lt;TD&gt;XXX&lt;TD&gt; 3 : 1&lt;TD&gt; 0 : 3&lt;TD&gt;5&lt;TD&gt;4.&lt;/TD&gt;&lt;/TR&gt;</v>
      </c>
      <c r="AQ34" s="3" t="str">
        <f>CONCATENATE("&lt;TR&gt;&lt;TD&gt;",K34,"&lt;TD&gt;",L34,"&lt;/TD&gt;&lt;/TR&gt;")</f>
        <v>&lt;TR&gt;&lt;TD&gt;Hejduk Antonín - Hadinec David&lt;TD&gt;1 : 3 (-6,-10,9,-5)&lt;/TD&gt;&lt;/TR&gt;</v>
      </c>
    </row>
    <row r="35" spans="1:43" ht="16.5" customHeight="1" x14ac:dyDescent="0.2">
      <c r="A35" s="87">
        <v>4</v>
      </c>
      <c r="B35" s="20" t="str">
        <f>IF($A35="","",CONCATENATE(VLOOKUP($A35,seznam!$A$2:$B$268,2)," (",VLOOKUP($A35,seznam!$A$2:$E$269,4),")"))</f>
        <v>Hadinec David (TJ Sokol Jaroměř II.)</v>
      </c>
      <c r="C35" s="21" t="str">
        <f>IF(Z37+AA37=0,"",CONCATENATE(Z37,":",AA37))</f>
        <v>0:3</v>
      </c>
      <c r="D35" s="115" t="s">
        <v>119</v>
      </c>
      <c r="E35" s="22" t="s">
        <v>17</v>
      </c>
      <c r="F35" s="137" t="s">
        <v>116</v>
      </c>
      <c r="G35" s="23" t="s">
        <v>116</v>
      </c>
      <c r="H35" s="24">
        <f>IF(AG33+AG34+AF37=0,"",AG33+AG34+AF37)</f>
        <v>5</v>
      </c>
      <c r="I35" s="84" t="s">
        <v>120</v>
      </c>
      <c r="K35" s="3" t="str">
        <f t="shared" si="48"/>
        <v>Čermák Filip - Sak Vojtěch</v>
      </c>
      <c r="L35" s="3" t="str">
        <f t="shared" si="49"/>
        <v>3 : 0 (4,3,8)</v>
      </c>
      <c r="N35" s="3" t="str">
        <f t="shared" si="50"/>
        <v>Dvouhra - Skupina E</v>
      </c>
      <c r="O35" s="3">
        <f>A33</f>
        <v>6</v>
      </c>
      <c r="P35" s="3" t="str">
        <f>IF($O35=0,"bye",VLOOKUP($O35,seznam!$A$2:$C$268,2))</f>
        <v>Čermák Filip</v>
      </c>
      <c r="Q35" s="3" t="str">
        <f>IF($O35=0,"",VLOOKUP($O35,seznam!$A$2:$D$268,4))</f>
        <v>SK Dobré</v>
      </c>
      <c r="R35" s="3">
        <f>A34</f>
        <v>23</v>
      </c>
      <c r="S35" s="3" t="str">
        <f>IF($R35=0,"bye",VLOOKUP($R35,seznam!$A$2:$C$268,2))</f>
        <v>Sak Vojtěch</v>
      </c>
      <c r="T35" s="3" t="str">
        <f>IF($R35=0,"",VLOOKUP($R35,seznam!$A$2:$D$268,4))</f>
        <v>Sokol Stěžery</v>
      </c>
      <c r="U35" s="92" t="s">
        <v>57</v>
      </c>
      <c r="V35" s="93" t="s">
        <v>49</v>
      </c>
      <c r="W35" s="93" t="s">
        <v>51</v>
      </c>
      <c r="X35" s="93"/>
      <c r="Y35" s="94"/>
      <c r="Z35" s="3">
        <f t="shared" si="51"/>
        <v>3</v>
      </c>
      <c r="AA35" s="3">
        <f t="shared" si="52"/>
        <v>0</v>
      </c>
      <c r="AB35" s="3">
        <f t="shared" si="53"/>
        <v>6</v>
      </c>
      <c r="AC35" s="3" t="str">
        <f>IF($AB35=0,"",VLOOKUP($AB35,seznam!$A$2:$C$268,2))</f>
        <v>Čermák Filip</v>
      </c>
      <c r="AD35" s="3" t="str">
        <f t="shared" si="54"/>
        <v>3:0 (4,3,8)</v>
      </c>
      <c r="AE35" s="3" t="str">
        <f t="shared" si="55"/>
        <v>3:0 (4,3,8)</v>
      </c>
      <c r="AF35" s="3">
        <f t="shared" si="56"/>
        <v>2</v>
      </c>
      <c r="AG35" s="3">
        <f t="shared" si="57"/>
        <v>1</v>
      </c>
      <c r="AI35" s="3">
        <f t="shared" si="58"/>
        <v>1</v>
      </c>
      <c r="AJ35" s="3">
        <f t="shared" si="59"/>
        <v>1</v>
      </c>
      <c r="AK35" s="3">
        <f t="shared" si="60"/>
        <v>1</v>
      </c>
      <c r="AL35" s="3">
        <f t="shared" si="61"/>
        <v>0</v>
      </c>
      <c r="AM35" s="3">
        <f t="shared" si="62"/>
        <v>0</v>
      </c>
      <c r="AO35" s="3" t="str">
        <f>CONCATENATE(AQ32,AQ33,AQ34,AQ35,AQ36,AQ37,)</f>
        <v>&lt;TR&gt;&lt;TD width=250&gt;Čermák Filip - Hejduk Antonín&lt;TD&gt;3 : 0 (4,3,5)&lt;/TD&gt;&lt;/TR&gt;&lt;TR&gt;&lt;TD&gt;Sak Vojtěch - Hadinec David&lt;TD&gt;1 : 3 (4,-7,-8,-10)&lt;/TD&gt;&lt;/TR&gt;&lt;TR&gt;&lt;TD&gt;Hejduk Antonín - Hadinec David&lt;TD&gt;1 : 3 (-6,-10,9,-5)&lt;/TD&gt;&lt;/TR&gt;&lt;TR&gt;&lt;TD&gt;Čermák Filip - Sak Vojtěch&lt;TD&gt;3 : 0 (4,3,8)&lt;/TD&gt;&lt;/TR&gt;&lt;TR&gt;&lt;TD&gt;Sak Vojtěch - Hejduk Antonín&lt;TD&gt;3 : 0 (3,3,3)&lt;/TD&gt;&lt;/TR&gt;&lt;TR&gt;&lt;TD&gt;Hadinec David - Čermák Filip&lt;TD&gt;0 : 3 (-5,-6,-7)&lt;/TD&gt;&lt;/TR&gt;</v>
      </c>
      <c r="AP35" s="3" t="str">
        <f>CONCATENATE("&lt;TR&gt;&lt;TD&gt;",A35,"&lt;TD width=200&gt;",B35,"&lt;TD&gt;",C35,"&lt;TD&gt;",D35,"&lt;TD&gt;",E35,"&lt;TD&gt;",F35,"&lt;TD&gt;",H35,"&lt;TD&gt;",I35,"&lt;/TD&gt;&lt;/TR&gt;")</f>
        <v>&lt;TR&gt;&lt;TD&gt;4&lt;TD width=200&gt;Hadinec David (TJ Sokol Jaroměř II.)&lt;TD&gt;0:3&lt;TD&gt; 1 : 3&lt;TD&gt;XXX&lt;TD&gt; 0 : 3&lt;TD&gt;5&lt;TD&gt;5.&lt;/TD&gt;&lt;/TR&gt;</v>
      </c>
      <c r="AQ35" s="3" t="str">
        <f>CONCATENATE("&lt;TR&gt;&lt;TD&gt;",K35,"&lt;TD&gt;",L35,"&lt;/TD&gt;&lt;/TR&gt;")</f>
        <v>&lt;TR&gt;&lt;TD&gt;Čermák Filip - Sak Vojtěch&lt;TD&gt;3 : 0 (4,3,8)&lt;/TD&gt;&lt;/TR&gt;</v>
      </c>
    </row>
    <row r="36" spans="1:43" ht="16.5" customHeight="1" x14ac:dyDescent="0.2">
      <c r="A36" s="125">
        <v>20</v>
      </c>
      <c r="B36" s="126" t="str">
        <f>IF($A36="","",CONCATENATE(VLOOKUP($A36,seznam!$A$2:$B$268,2)," (",VLOOKUP($A36,seznam!$A$2:$E$269,4),")"))</f>
        <v>Hejduk Antonín (TJ Sokol HK)</v>
      </c>
      <c r="C36" s="127" t="str">
        <f>IF(Z32+AA32=0,"",CONCATENATE(AA32,":",Z32))</f>
        <v>0:3</v>
      </c>
      <c r="D36" s="115" t="s">
        <v>114</v>
      </c>
      <c r="E36" s="128" t="s">
        <v>114</v>
      </c>
      <c r="F36" s="135" t="s">
        <v>17</v>
      </c>
      <c r="G36" s="23" t="s">
        <v>114</v>
      </c>
      <c r="H36" s="129">
        <v>7</v>
      </c>
      <c r="I36" s="130" t="s">
        <v>61</v>
      </c>
      <c r="K36" s="3" t="str">
        <f t="shared" si="48"/>
        <v>Sak Vojtěch - Hejduk Antonín</v>
      </c>
      <c r="L36" s="3" t="str">
        <f t="shared" si="49"/>
        <v>3 : 0 (3,3,3)</v>
      </c>
      <c r="N36" s="3" t="str">
        <f t="shared" si="50"/>
        <v>Dvouhra - Skupina E</v>
      </c>
      <c r="O36" s="3">
        <f>A34</f>
        <v>23</v>
      </c>
      <c r="P36" s="3" t="str">
        <f>IF($O36=0,"bye",VLOOKUP($O36,seznam!$A$2:$C$268,2))</f>
        <v>Sak Vojtěch</v>
      </c>
      <c r="Q36" s="3" t="str">
        <f>IF($O36=0,"",VLOOKUP($O36,seznam!$A$2:$D$268,4))</f>
        <v>Sokol Stěžery</v>
      </c>
      <c r="R36" s="3">
        <f>A36</f>
        <v>20</v>
      </c>
      <c r="S36" s="3" t="str">
        <f>IF($R36=0,"bye",VLOOKUP($R36,seznam!$A$2:$C$268,2))</f>
        <v>Hejduk Antonín</v>
      </c>
      <c r="T36" s="3" t="str">
        <f>IF($R36=0,"",VLOOKUP($R36,seznam!$A$2:$D$268,4))</f>
        <v>TJ Sokol HK</v>
      </c>
      <c r="U36" s="92" t="s">
        <v>49</v>
      </c>
      <c r="V36" s="93" t="s">
        <v>49</v>
      </c>
      <c r="W36" s="93" t="s">
        <v>49</v>
      </c>
      <c r="X36" s="93"/>
      <c r="Y36" s="94"/>
      <c r="Z36" s="3">
        <f t="shared" si="51"/>
        <v>3</v>
      </c>
      <c r="AA36" s="3">
        <f t="shared" si="52"/>
        <v>0</v>
      </c>
      <c r="AB36" s="3">
        <f t="shared" si="53"/>
        <v>23</v>
      </c>
      <c r="AC36" s="3" t="str">
        <f>IF($AB36=0,"",VLOOKUP($AB36,seznam!$A$2:$C$268,2))</f>
        <v>Sak Vojtěch</v>
      </c>
      <c r="AD36" s="3" t="str">
        <f t="shared" si="54"/>
        <v>3:0 (3,3,3)</v>
      </c>
      <c r="AE36" s="3" t="str">
        <f t="shared" si="55"/>
        <v>3:0 (3,3,3)</v>
      </c>
      <c r="AF36" s="3">
        <f t="shared" si="56"/>
        <v>2</v>
      </c>
      <c r="AG36" s="3">
        <f t="shared" si="57"/>
        <v>1</v>
      </c>
      <c r="AI36" s="3">
        <f t="shared" si="58"/>
        <v>1</v>
      </c>
      <c r="AJ36" s="3">
        <f t="shared" si="59"/>
        <v>1</v>
      </c>
      <c r="AK36" s="3">
        <f t="shared" si="60"/>
        <v>1</v>
      </c>
      <c r="AL36" s="3">
        <f t="shared" si="61"/>
        <v>0</v>
      </c>
      <c r="AM36" s="3">
        <f t="shared" si="62"/>
        <v>0</v>
      </c>
      <c r="AO36" s="3" t="str">
        <f>CONCATENATE("&lt;/Table&gt;&lt;/TD&gt;&lt;/TR&gt;&lt;/Table&gt;&lt;P&gt;")</f>
        <v>&lt;/Table&gt;&lt;/TD&gt;&lt;/TR&gt;&lt;/Table&gt;&lt;P&gt;</v>
      </c>
      <c r="AP36" s="3" t="str">
        <f>CONCATENATE("&lt;TR&gt;&lt;TD&gt;",A36,"&lt;TD width=200&gt;",B36,"&lt;TD&gt;",C36,"&lt;TD&gt;",D36,"&lt;TD&gt;",E36,"&lt;TD&gt;",F36,"&lt;TD&gt;",H36,"&lt;TD&gt;",I36,"&lt;/TD&gt;&lt;/TR&gt;")</f>
        <v>&lt;TR&gt;&lt;TD&gt;20&lt;TD width=200&gt;Hejduk Antonín (TJ Sokol HK)&lt;TD&gt;0:3&lt;TD&gt; 3 : 0&lt;TD&gt; 3 : 0&lt;TD&gt;XXX&lt;TD&gt;7&lt;TD&gt;2.&lt;/TD&gt;&lt;/TR&gt;</v>
      </c>
      <c r="AQ36" s="3" t="str">
        <f>CONCATENATE("&lt;TR&gt;&lt;TD&gt;",K36,"&lt;TD&gt;",L36,"&lt;/TD&gt;&lt;/TR&gt;")</f>
        <v>&lt;TR&gt;&lt;TD&gt;Sak Vojtěch - Hejduk Antonín&lt;TD&gt;3 : 0 (3,3,3)&lt;/TD&gt;&lt;/TR&gt;</v>
      </c>
    </row>
    <row r="37" spans="1:43" ht="16.5" customHeight="1" thickBot="1" x14ac:dyDescent="0.25">
      <c r="A37" s="136">
        <v>11</v>
      </c>
      <c r="B37" s="133" t="s">
        <v>121</v>
      </c>
      <c r="C37" s="131" t="s">
        <v>116</v>
      </c>
      <c r="D37" s="132" t="s">
        <v>114</v>
      </c>
      <c r="E37" s="132" t="s">
        <v>114</v>
      </c>
      <c r="F37" s="25" t="s">
        <v>116</v>
      </c>
      <c r="G37" s="28" t="s">
        <v>17</v>
      </c>
      <c r="H37" s="29">
        <v>6</v>
      </c>
      <c r="I37" s="27" t="s">
        <v>60</v>
      </c>
      <c r="K37" s="3" t="str">
        <f t="shared" si="48"/>
        <v>Hadinec David - Čermák Filip</v>
      </c>
      <c r="L37" s="3" t="str">
        <f t="shared" si="49"/>
        <v>0 : 3 (-5,-6,-7)</v>
      </c>
      <c r="N37" s="3" t="str">
        <f t="shared" si="50"/>
        <v>Dvouhra - Skupina E</v>
      </c>
      <c r="O37" s="3">
        <f>A35</f>
        <v>4</v>
      </c>
      <c r="P37" s="3" t="str">
        <f>IF($O37=0,"bye",VLOOKUP($O37,seznam!$A$2:$C$268,2))</f>
        <v>Hadinec David</v>
      </c>
      <c r="Q37" s="3" t="str">
        <f>IF($O37=0,"",VLOOKUP($O37,seznam!$A$2:$D$268,4))</f>
        <v>TJ Sokol Jaroměř II.</v>
      </c>
      <c r="R37" s="3">
        <f>A33</f>
        <v>6</v>
      </c>
      <c r="S37" s="3" t="str">
        <f>IF($R37=0,"bye",VLOOKUP($R37,seznam!$A$2:$C$268,2))</f>
        <v>Čermák Filip</v>
      </c>
      <c r="T37" s="3" t="str">
        <f>IF($R37=0,"",VLOOKUP($R37,seznam!$A$2:$D$268,4))</f>
        <v>SK Dobré</v>
      </c>
      <c r="U37" s="95" t="s">
        <v>53</v>
      </c>
      <c r="V37" s="96" t="s">
        <v>65</v>
      </c>
      <c r="W37" s="96" t="s">
        <v>54</v>
      </c>
      <c r="X37" s="96"/>
      <c r="Y37" s="97"/>
      <c r="Z37" s="3">
        <f t="shared" si="51"/>
        <v>0</v>
      </c>
      <c r="AA37" s="3">
        <f t="shared" si="52"/>
        <v>3</v>
      </c>
      <c r="AB37" s="3">
        <f t="shared" si="53"/>
        <v>6</v>
      </c>
      <c r="AC37" s="3" t="str">
        <f>IF($AB37=0,"",VLOOKUP($AB37,seznam!$A$2:$C$268,2))</f>
        <v>Čermák Filip</v>
      </c>
      <c r="AD37" s="3" t="str">
        <f t="shared" si="54"/>
        <v>3:0 (5,6,7)</v>
      </c>
      <c r="AE37" s="3" t="str">
        <f t="shared" si="55"/>
        <v>3:0 (5,6,7)</v>
      </c>
      <c r="AF37" s="3">
        <f t="shared" si="56"/>
        <v>1</v>
      </c>
      <c r="AG37" s="3">
        <f t="shared" si="57"/>
        <v>2</v>
      </c>
      <c r="AI37" s="3">
        <f t="shared" si="58"/>
        <v>-1</v>
      </c>
      <c r="AJ37" s="3">
        <f t="shared" si="59"/>
        <v>-1</v>
      </c>
      <c r="AK37" s="3">
        <f t="shared" si="60"/>
        <v>-1</v>
      </c>
      <c r="AL37" s="3">
        <f t="shared" si="61"/>
        <v>0</v>
      </c>
      <c r="AM37" s="3">
        <f t="shared" si="62"/>
        <v>0</v>
      </c>
      <c r="AQ37" s="3" t="str">
        <f>CONCATENATE("&lt;TR&gt;&lt;TD&gt;",K37,"&lt;TD&gt;",L37,"&lt;/TD&gt;&lt;/TR&gt;")</f>
        <v>&lt;TR&gt;&lt;TD&gt;Hadinec David - Čermák Filip&lt;TD&gt;0 : 3 (-5,-6,-7)&lt;/TD&gt;&lt;/TR&gt;</v>
      </c>
    </row>
    <row r="38" spans="1:43" ht="16.5" customHeight="1" thickTop="1" thickBot="1" x14ac:dyDescent="0.25">
      <c r="N38" s="7" t="str">
        <f>B39</f>
        <v>Skupina F</v>
      </c>
      <c r="O38" s="7" t="s">
        <v>3</v>
      </c>
      <c r="P38" s="7" t="s">
        <v>28</v>
      </c>
      <c r="Q38" s="7" t="s">
        <v>4</v>
      </c>
      <c r="R38" s="7" t="s">
        <v>3</v>
      </c>
      <c r="S38" s="7" t="s">
        <v>29</v>
      </c>
      <c r="T38" s="7" t="s">
        <v>4</v>
      </c>
      <c r="U38" s="8" t="s">
        <v>5</v>
      </c>
      <c r="V38" s="8" t="s">
        <v>6</v>
      </c>
      <c r="W38" s="8" t="s">
        <v>7</v>
      </c>
      <c r="X38" s="8" t="s">
        <v>8</v>
      </c>
      <c r="Y38" s="8" t="s">
        <v>9</v>
      </c>
      <c r="Z38" s="7" t="s">
        <v>10</v>
      </c>
      <c r="AA38" s="7" t="s">
        <v>11</v>
      </c>
      <c r="AB38" s="7" t="s">
        <v>12</v>
      </c>
      <c r="AO38" s="3" t="s">
        <v>13</v>
      </c>
    </row>
    <row r="39" spans="1:43" ht="16.5" customHeight="1" thickTop="1" thickBot="1" x14ac:dyDescent="0.25">
      <c r="A39" s="9">
        <v>6</v>
      </c>
      <c r="B39" s="10" t="s">
        <v>22</v>
      </c>
      <c r="C39" s="11">
        <v>1</v>
      </c>
      <c r="D39" s="12">
        <v>2</v>
      </c>
      <c r="E39" s="12">
        <v>3</v>
      </c>
      <c r="F39" s="103">
        <v>4</v>
      </c>
      <c r="G39" s="13">
        <v>5</v>
      </c>
      <c r="H39" s="14" t="s">
        <v>15</v>
      </c>
      <c r="I39" s="13" t="s">
        <v>16</v>
      </c>
      <c r="K39" s="3" t="str">
        <f t="shared" ref="K39:K44" si="63">CONCATENATE(P39," - ",S39)</f>
        <v>Palán Jan - Holečková Jana</v>
      </c>
      <c r="L39" s="3" t="str">
        <f t="shared" ref="L39:L44" si="64">IF(SUM(Z39:AA39)=0,AE39,CONCATENATE(Z39," : ",AA39," (",U39,",",V39,",",W39,IF(Z39+AA39&gt;3,",",""),X39,IF(Z39+AA39&gt;4,",",""),Y39,")"))</f>
        <v>3 : 0 (4,3,5)</v>
      </c>
      <c r="N39" s="3" t="str">
        <f t="shared" ref="N39:N44" si="65">CONCATENATE("Dvouhra - Skupina F")</f>
        <v>Dvouhra - Skupina F</v>
      </c>
      <c r="O39" s="3">
        <f>A40</f>
        <v>7</v>
      </c>
      <c r="P39" s="3" t="str">
        <f>IF($O39=0,"bye",VLOOKUP($O39,seznam!$A$2:$C$268,2))</f>
        <v>Palán Jan</v>
      </c>
      <c r="Q39" s="3" t="str">
        <f>IF($O39=0,"",VLOOKUP($O39,seznam!$A$2:$D$268,4))</f>
        <v>SK Dobré</v>
      </c>
      <c r="R39" s="3">
        <f>A43</f>
        <v>27</v>
      </c>
      <c r="S39" s="3" t="str">
        <f>IF($R39=0,"bye",VLOOKUP($R39,seznam!$A$2:$C$268,2))</f>
        <v>Holečková Jana</v>
      </c>
      <c r="T39" s="3" t="str">
        <f>IF($R39=0,"",VLOOKUP($R39,seznam!$A$2:$D$268,4))</f>
        <v>Jiskra Jaroměř</v>
      </c>
      <c r="U39" s="89" t="s">
        <v>57</v>
      </c>
      <c r="V39" s="90" t="s">
        <v>49</v>
      </c>
      <c r="W39" s="90" t="s">
        <v>56</v>
      </c>
      <c r="X39" s="90"/>
      <c r="Y39" s="91"/>
      <c r="Z39" s="3">
        <f t="shared" ref="Z39:Z44" si="66">COUNTIF(AI39:AM39,"&gt;0")</f>
        <v>3</v>
      </c>
      <c r="AA39" s="3">
        <f t="shared" ref="AA39:AA44" si="67">COUNTIF(AI39:AM39,"&lt;0")</f>
        <v>0</v>
      </c>
      <c r="AB39" s="3">
        <f t="shared" ref="AB39:AB44" si="68">IF(Z39=AA39,0,IF(Z39&gt;AA39,O39,R39))</f>
        <v>7</v>
      </c>
      <c r="AC39" s="3" t="str">
        <f>IF($AB39=0,"",VLOOKUP($AB39,seznam!$A$2:$C$268,2))</f>
        <v>Palán Jan</v>
      </c>
      <c r="AD39" s="3" t="str">
        <f t="shared" ref="AD39:AD44" si="69">IF(Z39=AA39,"",IF(Z39&gt;AA39,CONCATENATE(Z39,":",AA39," (",U39,",",V39,",",W39,IF(SUM(Z39:AA39)&gt;3,",",""),X39,IF(SUM(Z39:AA39)&gt;4,",",""),Y39,")"),CONCATENATE(AA39,":",Z39," (",-U39,",",-V39,",",-W39,IF(SUM(Z39:AA39)&gt;3,CONCATENATE(",",-X39),""),IF(SUM(Z39:AA39)&gt;4,CONCATENATE(",",-Y39),""),")")))</f>
        <v>3:0 (4,3,5)</v>
      </c>
      <c r="AE39" s="3" t="str">
        <f t="shared" ref="AE39:AE44" si="70">IF(SUM(Z39:AA39)=0,"",AD39)</f>
        <v>3:0 (4,3,5)</v>
      </c>
      <c r="AF39" s="3">
        <f t="shared" ref="AF39:AF44" si="71">IF(U39="",0,IF(Z39&gt;AA39,2,1))</f>
        <v>2</v>
      </c>
      <c r="AG39" s="3">
        <f t="shared" ref="AG39:AG44" si="72">IF(U39="",0,IF(AA39&gt;Z39,2,1))</f>
        <v>1</v>
      </c>
      <c r="AI39" s="3">
        <f t="shared" ref="AI39:AI44" si="73">IF(U39="",0,IF(MID(U39,1,1)="-",-1,1))</f>
        <v>1</v>
      </c>
      <c r="AJ39" s="3">
        <f t="shared" ref="AJ39:AJ44" si="74">IF(V39="",0,IF(MID(V39,1,1)="-",-1,1))</f>
        <v>1</v>
      </c>
      <c r="AK39" s="3">
        <f t="shared" ref="AK39:AK44" si="75">IF(W39="",0,IF(MID(W39,1,1)="-",-1,1))</f>
        <v>1</v>
      </c>
      <c r="AL39" s="3">
        <f t="shared" ref="AL39:AL44" si="76">IF(X39="",0,IF(MID(X39,1,1)="-",-1,1))</f>
        <v>0</v>
      </c>
      <c r="AM39" s="3">
        <f t="shared" ref="AM39:AM44" si="77">IF(Y39="",0,IF(MID(Y39,1,1)="-",-1,1))</f>
        <v>0</v>
      </c>
      <c r="AO39" s="3" t="str">
        <f>CONCATENATE("&lt;Table border=1 cellpading=0 cellspacing=0 width=480&gt;&lt;TR&gt;&lt;TH colspan=2&gt;",B39,"&lt;TH&gt;1&lt;TH&gt;2&lt;TH&gt;3&lt;TH&gt;4&lt;TH&gt;Body&lt;TH&gt;Pořadí&lt;/TH&gt;&lt;/TR&gt;")</f>
        <v>&lt;Table border=1 cellpading=0 cellspacing=0 width=480&gt;&lt;TR&gt;&lt;TH colspan=2&gt;Skupina F&lt;TH&gt;1&lt;TH&gt;2&lt;TH&gt;3&lt;TH&gt;4&lt;TH&gt;Body&lt;TH&gt;Pořadí&lt;/TH&gt;&lt;/TR&gt;</v>
      </c>
      <c r="AQ39" s="3" t="str">
        <f>CONCATENATE("&lt;TR&gt;&lt;TD width=250&gt;",K39,"&lt;TD&gt;",L39,"&lt;/TD&gt;&lt;/TR&gt;")</f>
        <v>&lt;TR&gt;&lt;TD width=250&gt;Palán Jan - Holečková Jana&lt;TD&gt;3 : 0 (4,3,5)&lt;/TD&gt;&lt;/TR&gt;</v>
      </c>
    </row>
    <row r="40" spans="1:43" ht="16.5" customHeight="1" thickTop="1" x14ac:dyDescent="0.2">
      <c r="A40" s="86">
        <v>7</v>
      </c>
      <c r="B40" s="15" t="str">
        <f>IF($A40="","",CONCATENATE(VLOOKUP($A40,seznam!$A$2:$B$268,2)," (",VLOOKUP($A40,seznam!$A$2:$E$269,4),")"))</f>
        <v>Palán Jan (SK Dobré)</v>
      </c>
      <c r="C40" s="16" t="s">
        <v>17</v>
      </c>
      <c r="D40" s="17" t="s">
        <v>116</v>
      </c>
      <c r="E40" s="17" t="str">
        <f>IF(Z44+AA44=0,"",CONCATENATE(AA44,":",Z44))</f>
        <v>3:0</v>
      </c>
      <c r="F40" s="104" t="str">
        <f>IF(Z39+AA39=0,"",CONCATENATE(Z39,":",AA39))</f>
        <v>3:0</v>
      </c>
      <c r="G40" s="110" t="s">
        <v>114</v>
      </c>
      <c r="H40" s="19">
        <v>7</v>
      </c>
      <c r="I40" s="83" t="s">
        <v>61</v>
      </c>
      <c r="K40" s="3" t="str">
        <f t="shared" si="63"/>
        <v>Smutný Matouš - Svilias Oliver</v>
      </c>
      <c r="L40" s="3" t="str">
        <f t="shared" si="64"/>
        <v>1 : 3 (4,-7,-8,-10)</v>
      </c>
      <c r="N40" s="3" t="str">
        <f t="shared" si="65"/>
        <v>Dvouhra - Skupina F</v>
      </c>
      <c r="O40" s="3">
        <f>A41</f>
        <v>13</v>
      </c>
      <c r="P40" s="3" t="str">
        <f>IF($O40=0,"bye",VLOOKUP($O40,seznam!$A$2:$C$268,2))</f>
        <v>Smutný Matouš</v>
      </c>
      <c r="Q40" s="3" t="str">
        <f>IF($O40=0,"",VLOOKUP($O40,seznam!$A$2:$D$268,4))</f>
        <v>Sokol Chrast</v>
      </c>
      <c r="R40" s="3">
        <f>A42</f>
        <v>24</v>
      </c>
      <c r="S40" s="3" t="str">
        <f>IF($R40=0,"bye",VLOOKUP($R40,seznam!$A$2:$C$268,2))</f>
        <v>Svilias Oliver</v>
      </c>
      <c r="T40" s="3" t="str">
        <f>IF($R40=0,"",VLOOKUP($R40,seznam!$A$2:$D$268,4))</f>
        <v>Sokol Stěžery</v>
      </c>
      <c r="U40" s="92" t="s">
        <v>57</v>
      </c>
      <c r="V40" s="93" t="s">
        <v>54</v>
      </c>
      <c r="W40" s="93" t="s">
        <v>71</v>
      </c>
      <c r="X40" s="93" t="s">
        <v>50</v>
      </c>
      <c r="Y40" s="94"/>
      <c r="Z40" s="3">
        <f t="shared" si="66"/>
        <v>1</v>
      </c>
      <c r="AA40" s="3">
        <f t="shared" si="67"/>
        <v>3</v>
      </c>
      <c r="AB40" s="3">
        <f t="shared" si="68"/>
        <v>24</v>
      </c>
      <c r="AC40" s="3" t="str">
        <f>IF($AB40=0,"",VLOOKUP($AB40,seznam!$A$2:$C$268,2))</f>
        <v>Svilias Oliver</v>
      </c>
      <c r="AD40" s="3" t="str">
        <f t="shared" si="69"/>
        <v>3:1 (-4,7,8,10)</v>
      </c>
      <c r="AE40" s="3" t="str">
        <f t="shared" si="70"/>
        <v>3:1 (-4,7,8,10)</v>
      </c>
      <c r="AF40" s="3">
        <f t="shared" si="71"/>
        <v>1</v>
      </c>
      <c r="AG40" s="3">
        <f t="shared" si="72"/>
        <v>2</v>
      </c>
      <c r="AI40" s="3">
        <f t="shared" si="73"/>
        <v>1</v>
      </c>
      <c r="AJ40" s="3">
        <f t="shared" si="74"/>
        <v>-1</v>
      </c>
      <c r="AK40" s="3">
        <f t="shared" si="75"/>
        <v>-1</v>
      </c>
      <c r="AL40" s="3">
        <f t="shared" si="76"/>
        <v>-1</v>
      </c>
      <c r="AM40" s="3">
        <f t="shared" si="77"/>
        <v>0</v>
      </c>
      <c r="AO40" s="3" t="str">
        <f>CONCATENATE(AP40,AP41,AP42,AP43,)</f>
        <v>&lt;TR&gt;&lt;TD&gt;7&lt;TD width=200&gt;Palán Jan (SK Dobré)&lt;TD&gt;XXX&lt;TD&gt; 0 : 3&lt;TD&gt;3:0&lt;TD&gt;3:0&lt;TD&gt;7&lt;TD&gt;2.&lt;/TD&gt;&lt;/TR&gt;&lt;TR&gt;&lt;TD&gt;13&lt;TD width=200&gt;Smutný Matouš (Sokol Chrast)&lt;TD&gt;0,125&lt;TD&gt;XXX&lt;TD&gt; 3 : 0&lt;TD&gt;3:0&lt;TD&gt;8&lt;TD&gt;1.&lt;/TD&gt;&lt;/TR&gt;&lt;TR&gt;&lt;TD&gt;24&lt;TD width=200&gt;Svilias Oliver (Sokol Stěžery)&lt;TD&gt; 0 : 3&lt;TD&gt; 0 : 3&lt;TD&gt;XXX&lt;TD&gt; 3 : 0&lt;TD&gt;6&lt;TD&gt;3.&lt;/TD&gt;&lt;/TR&gt;&lt;TR&gt;&lt;TD&gt;27&lt;TD width=200&gt;Holečková Jana (Jiskra Jaroměř)&lt;TD&gt; 0 : 3&lt;TD&gt;0:3&lt;TD&gt; 0 : 3&lt;TD&gt;XXX&lt;TD&gt;4&lt;TD&gt;5.&lt;/TD&gt;&lt;/TR&gt;</v>
      </c>
      <c r="AP40" s="3" t="str">
        <f>CONCATENATE("&lt;TR&gt;&lt;TD&gt;",A40,"&lt;TD width=200&gt;",B40,"&lt;TD&gt;",C40,"&lt;TD&gt;",D40,"&lt;TD&gt;",E40,"&lt;TD&gt;",F40,"&lt;TD&gt;",H40,"&lt;TD&gt;",I40,"&lt;/TD&gt;&lt;/TR&gt;")</f>
        <v>&lt;TR&gt;&lt;TD&gt;7&lt;TD width=200&gt;Palán Jan (SK Dobré)&lt;TD&gt;XXX&lt;TD&gt; 0 : 3&lt;TD&gt;3:0&lt;TD&gt;3:0&lt;TD&gt;7&lt;TD&gt;2.&lt;/TD&gt;&lt;/TR&gt;</v>
      </c>
      <c r="AQ40" s="3" t="str">
        <f>CONCATENATE("&lt;TR&gt;&lt;TD&gt;",K40,"&lt;TD&gt;",L40,"&lt;/TD&gt;&lt;/TR&gt;")</f>
        <v>&lt;TR&gt;&lt;TD&gt;Smutný Matouš - Svilias Oliver&lt;TD&gt;1 : 3 (4,-7,-8,-10)&lt;/TD&gt;&lt;/TR&gt;</v>
      </c>
    </row>
    <row r="41" spans="1:43" ht="16.5" customHeight="1" x14ac:dyDescent="0.2">
      <c r="A41" s="87">
        <v>13</v>
      </c>
      <c r="B41" s="20" t="str">
        <f>IF($A41="","",CONCATENATE(VLOOKUP($A41,seznam!$A$2:$B$268,2)," (",VLOOKUP($A41,seznam!$A$2:$E$269,4),")"))</f>
        <v>Smutný Matouš (Sokol Chrast)</v>
      </c>
      <c r="C41" s="137">
        <v>0.125</v>
      </c>
      <c r="D41" s="22" t="s">
        <v>17</v>
      </c>
      <c r="E41" s="138" t="s">
        <v>114</v>
      </c>
      <c r="F41" s="105" t="str">
        <f>IF(Z43+AA43=0,"",CONCATENATE(Z43,":",AA43))</f>
        <v>3:0</v>
      </c>
      <c r="G41" s="143" t="s">
        <v>114</v>
      </c>
      <c r="H41" s="24">
        <v>8</v>
      </c>
      <c r="I41" s="84" t="s">
        <v>59</v>
      </c>
      <c r="K41" s="3" t="str">
        <f t="shared" si="63"/>
        <v>Holečková Jana - Svilias Oliver</v>
      </c>
      <c r="L41" s="3" t="str">
        <f t="shared" si="64"/>
        <v>1 : 3 (-6,-10,9,-5)</v>
      </c>
      <c r="N41" s="3" t="str">
        <f t="shared" si="65"/>
        <v>Dvouhra - Skupina F</v>
      </c>
      <c r="O41" s="3">
        <f>A43</f>
        <v>27</v>
      </c>
      <c r="P41" s="3" t="str">
        <f>IF($O41=0,"bye",VLOOKUP($O41,seznam!$A$2:$C$268,2))</f>
        <v>Holečková Jana</v>
      </c>
      <c r="Q41" s="3" t="str">
        <f>IF($O41=0,"",VLOOKUP($O41,seznam!$A$2:$D$268,4))</f>
        <v>Jiskra Jaroměř</v>
      </c>
      <c r="R41" s="3">
        <f>A42</f>
        <v>24</v>
      </c>
      <c r="S41" s="3" t="str">
        <f>IF($R41=0,"bye",VLOOKUP($R41,seznam!$A$2:$C$268,2))</f>
        <v>Svilias Oliver</v>
      </c>
      <c r="T41" s="3" t="str">
        <f>IF($R41=0,"",VLOOKUP($R41,seznam!$A$2:$D$268,4))</f>
        <v>Sokol Stěžery</v>
      </c>
      <c r="U41" s="92" t="s">
        <v>65</v>
      </c>
      <c r="V41" s="93" t="s">
        <v>50</v>
      </c>
      <c r="W41" s="93" t="s">
        <v>73</v>
      </c>
      <c r="X41" s="93" t="s">
        <v>53</v>
      </c>
      <c r="Y41" s="94"/>
      <c r="Z41" s="3">
        <f t="shared" si="66"/>
        <v>1</v>
      </c>
      <c r="AA41" s="3">
        <f t="shared" si="67"/>
        <v>3</v>
      </c>
      <c r="AB41" s="3">
        <f t="shared" si="68"/>
        <v>24</v>
      </c>
      <c r="AC41" s="3" t="str">
        <f>IF($AB41=0,"",VLOOKUP($AB41,seznam!$A$2:$C$268,2))</f>
        <v>Svilias Oliver</v>
      </c>
      <c r="AD41" s="3" t="str">
        <f t="shared" si="69"/>
        <v>3:1 (6,10,-9,5)</v>
      </c>
      <c r="AE41" s="3" t="str">
        <f t="shared" si="70"/>
        <v>3:1 (6,10,-9,5)</v>
      </c>
      <c r="AF41" s="3">
        <f t="shared" si="71"/>
        <v>1</v>
      </c>
      <c r="AG41" s="3">
        <f t="shared" si="72"/>
        <v>2</v>
      </c>
      <c r="AI41" s="3">
        <f t="shared" si="73"/>
        <v>-1</v>
      </c>
      <c r="AJ41" s="3">
        <f t="shared" si="74"/>
        <v>-1</v>
      </c>
      <c r="AK41" s="3">
        <f t="shared" si="75"/>
        <v>1</v>
      </c>
      <c r="AL41" s="3">
        <f t="shared" si="76"/>
        <v>-1</v>
      </c>
      <c r="AM41" s="3">
        <f t="shared" si="77"/>
        <v>0</v>
      </c>
      <c r="AO41" s="3" t="str">
        <f>CONCATENATE("&lt;/Table&gt;&lt;TD width=420&gt;&lt;Table&gt;")</f>
        <v>&lt;/Table&gt;&lt;TD width=420&gt;&lt;Table&gt;</v>
      </c>
      <c r="AP41" s="3" t="str">
        <f>CONCATENATE("&lt;TR&gt;&lt;TD&gt;",A41,"&lt;TD width=200&gt;",B41,"&lt;TD&gt;",C41,"&lt;TD&gt;",D41,"&lt;TD&gt;",E41,"&lt;TD&gt;",F41,"&lt;TD&gt;",H41,"&lt;TD&gt;",I41,"&lt;/TD&gt;&lt;/TR&gt;")</f>
        <v>&lt;TR&gt;&lt;TD&gt;13&lt;TD width=200&gt;Smutný Matouš (Sokol Chrast)&lt;TD&gt;0,125&lt;TD&gt;XXX&lt;TD&gt; 3 : 0&lt;TD&gt;3:0&lt;TD&gt;8&lt;TD&gt;1.&lt;/TD&gt;&lt;/TR&gt;</v>
      </c>
      <c r="AQ41" s="3" t="str">
        <f>CONCATENATE("&lt;TR&gt;&lt;TD&gt;",K41,"&lt;TD&gt;",L41,"&lt;/TD&gt;&lt;/TR&gt;")</f>
        <v>&lt;TR&gt;&lt;TD&gt;Holečková Jana - Svilias Oliver&lt;TD&gt;1 : 3 (-6,-10,9,-5)&lt;/TD&gt;&lt;/TR&gt;</v>
      </c>
    </row>
    <row r="42" spans="1:43" ht="16.5" customHeight="1" x14ac:dyDescent="0.2">
      <c r="A42" s="87">
        <v>24</v>
      </c>
      <c r="B42" s="20" t="str">
        <f>IF($A42="","",CONCATENATE(VLOOKUP($A42,seznam!$A$2:$B$268,2)," (",VLOOKUP($A42,seznam!$A$2:$E$269,4),")"))</f>
        <v>Svilias Oliver (Sokol Stěžery)</v>
      </c>
      <c r="C42" s="137" t="s">
        <v>116</v>
      </c>
      <c r="D42" s="21" t="s">
        <v>116</v>
      </c>
      <c r="E42" s="22" t="s">
        <v>17</v>
      </c>
      <c r="F42" s="105" t="s">
        <v>114</v>
      </c>
      <c r="G42" s="23" t="s">
        <v>114</v>
      </c>
      <c r="H42" s="24">
        <v>6</v>
      </c>
      <c r="I42" s="84" t="s">
        <v>60</v>
      </c>
      <c r="K42" s="3" t="str">
        <f t="shared" si="63"/>
        <v>Palán Jan - Smutný Matouš</v>
      </c>
      <c r="L42" s="3" t="str">
        <f t="shared" si="64"/>
        <v>3 : 0 (4,3,8)</v>
      </c>
      <c r="N42" s="3" t="str">
        <f t="shared" si="65"/>
        <v>Dvouhra - Skupina F</v>
      </c>
      <c r="O42" s="3">
        <f>A40</f>
        <v>7</v>
      </c>
      <c r="P42" s="3" t="str">
        <f>IF($O42=0,"bye",VLOOKUP($O42,seznam!$A$2:$C$268,2))</f>
        <v>Palán Jan</v>
      </c>
      <c r="Q42" s="3" t="str">
        <f>IF($O42=0,"",VLOOKUP($O42,seznam!$A$2:$D$268,4))</f>
        <v>SK Dobré</v>
      </c>
      <c r="R42" s="3">
        <f>A41</f>
        <v>13</v>
      </c>
      <c r="S42" s="3" t="str">
        <f>IF($R42=0,"bye",VLOOKUP($R42,seznam!$A$2:$C$268,2))</f>
        <v>Smutný Matouš</v>
      </c>
      <c r="T42" s="3" t="str">
        <f>IF($R42=0,"",VLOOKUP($R42,seznam!$A$2:$D$268,4))</f>
        <v>Sokol Chrast</v>
      </c>
      <c r="U42" s="92" t="s">
        <v>57</v>
      </c>
      <c r="V42" s="93" t="s">
        <v>49</v>
      </c>
      <c r="W42" s="93" t="s">
        <v>51</v>
      </c>
      <c r="X42" s="93"/>
      <c r="Y42" s="94"/>
      <c r="Z42" s="3">
        <f t="shared" si="66"/>
        <v>3</v>
      </c>
      <c r="AA42" s="3">
        <f t="shared" si="67"/>
        <v>0</v>
      </c>
      <c r="AB42" s="3">
        <f t="shared" si="68"/>
        <v>7</v>
      </c>
      <c r="AC42" s="3" t="str">
        <f>IF($AB42=0,"",VLOOKUP($AB42,seznam!$A$2:$C$268,2))</f>
        <v>Palán Jan</v>
      </c>
      <c r="AD42" s="3" t="str">
        <f t="shared" si="69"/>
        <v>3:0 (4,3,8)</v>
      </c>
      <c r="AE42" s="3" t="str">
        <f t="shared" si="70"/>
        <v>3:0 (4,3,8)</v>
      </c>
      <c r="AF42" s="3">
        <f t="shared" si="71"/>
        <v>2</v>
      </c>
      <c r="AG42" s="3">
        <f t="shared" si="72"/>
        <v>1</v>
      </c>
      <c r="AI42" s="3">
        <f t="shared" si="73"/>
        <v>1</v>
      </c>
      <c r="AJ42" s="3">
        <f t="shared" si="74"/>
        <v>1</v>
      </c>
      <c r="AK42" s="3">
        <f t="shared" si="75"/>
        <v>1</v>
      </c>
      <c r="AL42" s="3">
        <f t="shared" si="76"/>
        <v>0</v>
      </c>
      <c r="AM42" s="3">
        <f t="shared" si="77"/>
        <v>0</v>
      </c>
      <c r="AO42" s="3" t="str">
        <f>CONCATENATE(AQ39,AQ40,AQ41,AQ42,AQ43,AQ44,)</f>
        <v>&lt;TR&gt;&lt;TD width=250&gt;Palán Jan - Holečková Jana&lt;TD&gt;3 : 0 (4,3,5)&lt;/TD&gt;&lt;/TR&gt;&lt;TR&gt;&lt;TD&gt;Smutný Matouš - Svilias Oliver&lt;TD&gt;1 : 3 (4,-7,-8,-10)&lt;/TD&gt;&lt;/TR&gt;&lt;TR&gt;&lt;TD&gt;Holečková Jana - Svilias Oliver&lt;TD&gt;1 : 3 (-6,-10,9,-5)&lt;/TD&gt;&lt;/TR&gt;&lt;TR&gt;&lt;TD&gt;Palán Jan - Smutný Matouš&lt;TD&gt;3 : 0 (4,3,8)&lt;/TD&gt;&lt;/TR&gt;&lt;TR&gt;&lt;TD&gt;Smutný Matouš - Holečková Jana&lt;TD&gt;3 : 0 (3,3,3)&lt;/TD&gt;&lt;/TR&gt;&lt;TR&gt;&lt;TD&gt;Svilias Oliver - Palán Jan&lt;TD&gt;0 : 3 (-5,-6,-7)&lt;/TD&gt;&lt;/TR&gt;</v>
      </c>
      <c r="AP42" s="3" t="str">
        <f>CONCATENATE("&lt;TR&gt;&lt;TD&gt;",A42,"&lt;TD width=200&gt;",B42,"&lt;TD&gt;",C42,"&lt;TD&gt;",D42,"&lt;TD&gt;",E42,"&lt;TD&gt;",F42,"&lt;TD&gt;",H42,"&lt;TD&gt;",I42,"&lt;/TD&gt;&lt;/TR&gt;")</f>
        <v>&lt;TR&gt;&lt;TD&gt;24&lt;TD width=200&gt;Svilias Oliver (Sokol Stěžery)&lt;TD&gt; 0 : 3&lt;TD&gt; 0 : 3&lt;TD&gt;XXX&lt;TD&gt; 3 : 0&lt;TD&gt;6&lt;TD&gt;3.&lt;/TD&gt;&lt;/TR&gt;</v>
      </c>
      <c r="AQ42" s="3" t="str">
        <f>CONCATENATE("&lt;TR&gt;&lt;TD&gt;",K42,"&lt;TD&gt;",L42,"&lt;/TD&gt;&lt;/TR&gt;")</f>
        <v>&lt;TR&gt;&lt;TD&gt;Palán Jan - Smutný Matouš&lt;TD&gt;3 : 0 (4,3,8)&lt;/TD&gt;&lt;/TR&gt;</v>
      </c>
    </row>
    <row r="43" spans="1:43" ht="16.5" customHeight="1" x14ac:dyDescent="0.2">
      <c r="A43" s="140">
        <v>27</v>
      </c>
      <c r="B43" s="142" t="str">
        <f>IF($A43="","",CONCATENATE(VLOOKUP($A43,seznam!$A$2:$B$268,2)," (",VLOOKUP($A43,seznam!$A$2:$E$269,4),")"))</f>
        <v>Holečková Jana (Jiskra Jaroměř)</v>
      </c>
      <c r="C43" s="141" t="s">
        <v>116</v>
      </c>
      <c r="D43" s="128" t="str">
        <f>IF(Z43+AA43=0,"",CONCATENATE(AA43,":",Z43))</f>
        <v>0:3</v>
      </c>
      <c r="E43" s="128" t="s">
        <v>116</v>
      </c>
      <c r="F43" s="135" t="s">
        <v>17</v>
      </c>
      <c r="G43" s="23" t="s">
        <v>116</v>
      </c>
      <c r="H43" s="129">
        <v>4</v>
      </c>
      <c r="I43" s="130" t="s">
        <v>120</v>
      </c>
      <c r="K43" s="3" t="str">
        <f t="shared" si="63"/>
        <v>Smutný Matouš - Holečková Jana</v>
      </c>
      <c r="L43" s="3" t="str">
        <f t="shared" si="64"/>
        <v>3 : 0 (3,3,3)</v>
      </c>
      <c r="N43" s="3" t="str">
        <f t="shared" si="65"/>
        <v>Dvouhra - Skupina F</v>
      </c>
      <c r="O43" s="3">
        <f>A41</f>
        <v>13</v>
      </c>
      <c r="P43" s="3" t="str">
        <f>IF($O43=0,"bye",VLOOKUP($O43,seznam!$A$2:$C$268,2))</f>
        <v>Smutný Matouš</v>
      </c>
      <c r="Q43" s="3" t="str">
        <f>IF($O43=0,"",VLOOKUP($O43,seznam!$A$2:$D$268,4))</f>
        <v>Sokol Chrast</v>
      </c>
      <c r="R43" s="3">
        <f>A43</f>
        <v>27</v>
      </c>
      <c r="S43" s="3" t="str">
        <f>IF($R43=0,"bye",VLOOKUP($R43,seznam!$A$2:$C$268,2))</f>
        <v>Holečková Jana</v>
      </c>
      <c r="T43" s="3" t="str">
        <f>IF($R43=0,"",VLOOKUP($R43,seznam!$A$2:$D$268,4))</f>
        <v>Jiskra Jaroměř</v>
      </c>
      <c r="U43" s="92" t="s">
        <v>49</v>
      </c>
      <c r="V43" s="93" t="s">
        <v>49</v>
      </c>
      <c r="W43" s="93" t="s">
        <v>49</v>
      </c>
      <c r="X43" s="93"/>
      <c r="Y43" s="94"/>
      <c r="Z43" s="3">
        <f t="shared" si="66"/>
        <v>3</v>
      </c>
      <c r="AA43" s="3">
        <f t="shared" si="67"/>
        <v>0</v>
      </c>
      <c r="AB43" s="3">
        <f t="shared" si="68"/>
        <v>13</v>
      </c>
      <c r="AC43" s="3" t="str">
        <f>IF($AB43=0,"",VLOOKUP($AB43,seznam!$A$2:$C$268,2))</f>
        <v>Smutný Matouš</v>
      </c>
      <c r="AD43" s="3" t="str">
        <f t="shared" si="69"/>
        <v>3:0 (3,3,3)</v>
      </c>
      <c r="AE43" s="3" t="str">
        <f t="shared" si="70"/>
        <v>3:0 (3,3,3)</v>
      </c>
      <c r="AF43" s="3">
        <f t="shared" si="71"/>
        <v>2</v>
      </c>
      <c r="AG43" s="3">
        <f t="shared" si="72"/>
        <v>1</v>
      </c>
      <c r="AI43" s="3">
        <f t="shared" si="73"/>
        <v>1</v>
      </c>
      <c r="AJ43" s="3">
        <f t="shared" si="74"/>
        <v>1</v>
      </c>
      <c r="AK43" s="3">
        <f t="shared" si="75"/>
        <v>1</v>
      </c>
      <c r="AL43" s="3">
        <f t="shared" si="76"/>
        <v>0</v>
      </c>
      <c r="AM43" s="3">
        <f t="shared" si="77"/>
        <v>0</v>
      </c>
      <c r="AO43" s="3" t="str">
        <f>CONCATENATE("&lt;/Table&gt;&lt;/TD&gt;&lt;/TR&gt;&lt;/Table&gt;&lt;P&gt;")</f>
        <v>&lt;/Table&gt;&lt;/TD&gt;&lt;/TR&gt;&lt;/Table&gt;&lt;P&gt;</v>
      </c>
      <c r="AP43" s="3" t="str">
        <f>CONCATENATE("&lt;TR&gt;&lt;TD&gt;",A43,"&lt;TD width=200&gt;",B43,"&lt;TD&gt;",C43,"&lt;TD&gt;",D43,"&lt;TD&gt;",E43,"&lt;TD&gt;",F43,"&lt;TD&gt;",H43,"&lt;TD&gt;",I43,"&lt;/TD&gt;&lt;/TR&gt;")</f>
        <v>&lt;TR&gt;&lt;TD&gt;27&lt;TD width=200&gt;Holečková Jana (Jiskra Jaroměř)&lt;TD&gt; 0 : 3&lt;TD&gt;0:3&lt;TD&gt; 0 : 3&lt;TD&gt;XXX&lt;TD&gt;4&lt;TD&gt;5.&lt;/TD&gt;&lt;/TR&gt;</v>
      </c>
      <c r="AQ43" s="3" t="str">
        <f>CONCATENATE("&lt;TR&gt;&lt;TD&gt;",K43,"&lt;TD&gt;",L43,"&lt;/TD&gt;&lt;/TR&gt;")</f>
        <v>&lt;TR&gt;&lt;TD&gt;Smutný Matouš - Holečková Jana&lt;TD&gt;3 : 0 (3,3,3)&lt;/TD&gt;&lt;/TR&gt;</v>
      </c>
    </row>
    <row r="44" spans="1:43" ht="16.5" customHeight="1" thickBot="1" x14ac:dyDescent="0.25">
      <c r="A44" s="136">
        <v>12</v>
      </c>
      <c r="B44" s="133" t="s">
        <v>128</v>
      </c>
      <c r="C44" s="139" t="s">
        <v>116</v>
      </c>
      <c r="D44" s="139" t="s">
        <v>116</v>
      </c>
      <c r="E44" s="139" t="s">
        <v>116</v>
      </c>
      <c r="F44" s="139" t="s">
        <v>114</v>
      </c>
      <c r="G44" s="28" t="s">
        <v>17</v>
      </c>
      <c r="H44" s="26">
        <v>5</v>
      </c>
      <c r="I44" s="28" t="s">
        <v>62</v>
      </c>
      <c r="K44" s="3" t="str">
        <f t="shared" si="63"/>
        <v>Svilias Oliver - Palán Jan</v>
      </c>
      <c r="L44" s="3" t="str">
        <f t="shared" si="64"/>
        <v>0 : 3 (-5,-6,-7)</v>
      </c>
      <c r="N44" s="3" t="str">
        <f t="shared" si="65"/>
        <v>Dvouhra - Skupina F</v>
      </c>
      <c r="O44" s="3">
        <f>A42</f>
        <v>24</v>
      </c>
      <c r="P44" s="3" t="str">
        <f>IF($O44=0,"bye",VLOOKUP($O44,seznam!$A$2:$C$268,2))</f>
        <v>Svilias Oliver</v>
      </c>
      <c r="Q44" s="3" t="str">
        <f>IF($O44=0,"",VLOOKUP($O44,seznam!$A$2:$D$268,4))</f>
        <v>Sokol Stěžery</v>
      </c>
      <c r="R44" s="3">
        <f>A40</f>
        <v>7</v>
      </c>
      <c r="S44" s="3" t="str">
        <f>IF($R44=0,"bye",VLOOKUP($R44,seznam!$A$2:$C$268,2))</f>
        <v>Palán Jan</v>
      </c>
      <c r="T44" s="3" t="str">
        <f>IF($R44=0,"",VLOOKUP($R44,seznam!$A$2:$D$268,4))</f>
        <v>SK Dobré</v>
      </c>
      <c r="U44" s="95" t="s">
        <v>53</v>
      </c>
      <c r="V44" s="96" t="s">
        <v>65</v>
      </c>
      <c r="W44" s="96" t="s">
        <v>54</v>
      </c>
      <c r="X44" s="96"/>
      <c r="Y44" s="97"/>
      <c r="Z44" s="3">
        <f t="shared" si="66"/>
        <v>0</v>
      </c>
      <c r="AA44" s="3">
        <f t="shared" si="67"/>
        <v>3</v>
      </c>
      <c r="AB44" s="3">
        <f t="shared" si="68"/>
        <v>7</v>
      </c>
      <c r="AC44" s="3" t="str">
        <f>IF($AB44=0,"",VLOOKUP($AB44,seznam!$A$2:$C$268,2))</f>
        <v>Palán Jan</v>
      </c>
      <c r="AD44" s="3" t="str">
        <f t="shared" si="69"/>
        <v>3:0 (5,6,7)</v>
      </c>
      <c r="AE44" s="3" t="str">
        <f t="shared" si="70"/>
        <v>3:0 (5,6,7)</v>
      </c>
      <c r="AF44" s="3">
        <f t="shared" si="71"/>
        <v>1</v>
      </c>
      <c r="AG44" s="3">
        <f t="shared" si="72"/>
        <v>2</v>
      </c>
      <c r="AI44" s="3">
        <f t="shared" si="73"/>
        <v>-1</v>
      </c>
      <c r="AJ44" s="3">
        <f t="shared" si="74"/>
        <v>-1</v>
      </c>
      <c r="AK44" s="3">
        <f t="shared" si="75"/>
        <v>-1</v>
      </c>
      <c r="AL44" s="3">
        <f t="shared" si="76"/>
        <v>0</v>
      </c>
      <c r="AM44" s="3">
        <f t="shared" si="77"/>
        <v>0</v>
      </c>
      <c r="AQ44" s="3" t="str">
        <f>CONCATENATE("&lt;TR&gt;&lt;TD&gt;",K44,"&lt;TD&gt;",L44,"&lt;/TD&gt;&lt;/TR&gt;")</f>
        <v>&lt;TR&gt;&lt;TD&gt;Svilias Oliver - Palán Jan&lt;TD&gt;0 : 3 (-5,-6,-7)&lt;/TD&gt;&lt;/TR&gt;</v>
      </c>
    </row>
    <row r="45" spans="1:43" ht="16.5" customHeight="1" thickTop="1" thickBot="1" x14ac:dyDescent="0.25">
      <c r="B45" s="3" t="s">
        <v>129</v>
      </c>
      <c r="G45" s="3" t="s">
        <v>130</v>
      </c>
      <c r="N45" s="7" t="str">
        <f>B46</f>
        <v>Skupina O</v>
      </c>
      <c r="O45" s="7" t="s">
        <v>3</v>
      </c>
      <c r="P45" s="7" t="s">
        <v>28</v>
      </c>
      <c r="Q45" s="7" t="s">
        <v>4</v>
      </c>
      <c r="R45" s="7" t="s">
        <v>3</v>
      </c>
      <c r="S45" s="7" t="s">
        <v>29</v>
      </c>
      <c r="T45" s="7" t="s">
        <v>4</v>
      </c>
      <c r="U45" s="8" t="s">
        <v>5</v>
      </c>
      <c r="V45" s="8" t="s">
        <v>6</v>
      </c>
      <c r="W45" s="8" t="s">
        <v>7</v>
      </c>
      <c r="X45" s="8" t="s">
        <v>8</v>
      </c>
      <c r="Y45" s="8" t="s">
        <v>9</v>
      </c>
      <c r="Z45" s="7" t="s">
        <v>10</v>
      </c>
      <c r="AA45" s="7" t="s">
        <v>11</v>
      </c>
      <c r="AB45" s="7" t="s">
        <v>12</v>
      </c>
      <c r="AO45" s="3" t="s">
        <v>13</v>
      </c>
    </row>
    <row r="46" spans="1:43" ht="16.5" customHeight="1" thickTop="1" thickBot="1" x14ac:dyDescent="0.25">
      <c r="A46" s="9">
        <v>7</v>
      </c>
      <c r="B46" s="10" t="s">
        <v>125</v>
      </c>
      <c r="C46" s="11">
        <v>1</v>
      </c>
      <c r="D46" s="12">
        <v>2</v>
      </c>
      <c r="E46" s="12">
        <v>3</v>
      </c>
      <c r="F46" s="13">
        <v>4</v>
      </c>
      <c r="G46" s="106"/>
      <c r="H46" s="14" t="s">
        <v>15</v>
      </c>
      <c r="I46" s="13" t="s">
        <v>16</v>
      </c>
      <c r="K46" s="3" t="str">
        <f t="shared" ref="K46:K51" si="78">CONCATENATE(P46," - ",S46)</f>
        <v>Mošková Dorota - bye</v>
      </c>
      <c r="L46" s="3" t="str">
        <f t="shared" ref="L46:L51" si="79">IF(SUM(Z46:AA46)=0,AE46,CONCATENATE(Z46," : ",AA46," (",U46,",",V46,",",W46,IF(Z46+AA46&gt;3,",",""),X46,IF(Z46+AA46&gt;4,",",""),Y46,")"))</f>
        <v>3 : 0 (1,4,2)</v>
      </c>
      <c r="N46" s="3" t="str">
        <f t="shared" ref="N46:N51" si="80">CONCATENATE("Dvouhra - Skupina G")</f>
        <v>Dvouhra - Skupina G</v>
      </c>
      <c r="O46" s="3">
        <f>A47</f>
        <v>25</v>
      </c>
      <c r="P46" s="3" t="str">
        <f>IF($O46=0,"bye",VLOOKUP($O46,seznam!$A$2:$C$268,2))</f>
        <v>Mošková Dorota</v>
      </c>
      <c r="Q46" s="3" t="str">
        <f>IF($O46=0,"",VLOOKUP($O46,seznam!$A$2:$D$268,4))</f>
        <v>Sokol Chrast</v>
      </c>
      <c r="R46" s="3">
        <f>A50</f>
        <v>0</v>
      </c>
      <c r="S46" s="3" t="str">
        <f>IF($R46=0,"bye",VLOOKUP($R46,seznam!$A$2:$C$268,2))</f>
        <v>bye</v>
      </c>
      <c r="T46" s="3" t="str">
        <f>IF($R46=0,"",VLOOKUP($R46,seznam!$A$2:$D$268,4))</f>
        <v/>
      </c>
      <c r="U46" s="89" t="s">
        <v>70</v>
      </c>
      <c r="V46" s="90" t="s">
        <v>57</v>
      </c>
      <c r="W46" s="90" t="s">
        <v>48</v>
      </c>
      <c r="X46" s="90"/>
      <c r="Y46" s="91"/>
      <c r="Z46" s="3">
        <f t="shared" ref="Z46:Z51" si="81">COUNTIF(AI46:AM46,"&gt;0")</f>
        <v>3</v>
      </c>
      <c r="AA46" s="3">
        <f t="shared" ref="AA46:AA51" si="82">COUNTIF(AI46:AM46,"&lt;0")</f>
        <v>0</v>
      </c>
      <c r="AB46" s="3">
        <f t="shared" ref="AB46:AB51" si="83">IF(Z46=AA46,0,IF(Z46&gt;AA46,O46,R46))</f>
        <v>25</v>
      </c>
      <c r="AC46" s="3" t="str">
        <f>IF($AB46=0,"",VLOOKUP($AB46,seznam!$A$2:$C$268,2))</f>
        <v>Mošková Dorota</v>
      </c>
      <c r="AD46" s="3" t="str">
        <f t="shared" ref="AD46:AD51" si="84">IF(Z46=AA46,"",IF(Z46&gt;AA46,CONCATENATE(Z46,":",AA46," (",U46,",",V46,",",W46,IF(SUM(Z46:AA46)&gt;3,",",""),X46,IF(SUM(Z46:AA46)&gt;4,",",""),Y46,")"),CONCATENATE(AA46,":",Z46," (",-U46,",",-V46,",",-W46,IF(SUM(Z46:AA46)&gt;3,CONCATENATE(",",-X46),""),IF(SUM(Z46:AA46)&gt;4,CONCATENATE(",",-Y46),""),")")))</f>
        <v>3:0 (1,4,2)</v>
      </c>
      <c r="AE46" s="3" t="str">
        <f t="shared" ref="AE46:AE51" si="85">IF(SUM(Z46:AA46)=0,"",AD46)</f>
        <v>3:0 (1,4,2)</v>
      </c>
      <c r="AF46" s="3">
        <f t="shared" ref="AF46:AF51" si="86">IF(U46="",0,IF(Z46&gt;AA46,2,1))</f>
        <v>2</v>
      </c>
      <c r="AG46" s="3">
        <f t="shared" ref="AG46:AG51" si="87">IF(U46="",0,IF(AA46&gt;Z46,2,1))</f>
        <v>1</v>
      </c>
      <c r="AI46" s="3">
        <f t="shared" ref="AI46:AI51" si="88">IF(U46="",0,IF(MID(U46,1,1)="-",-1,1))</f>
        <v>1</v>
      </c>
      <c r="AJ46" s="3">
        <f t="shared" ref="AJ46:AJ51" si="89">IF(V46="",0,IF(MID(V46,1,1)="-",-1,1))</f>
        <v>1</v>
      </c>
      <c r="AK46" s="3">
        <f t="shared" ref="AK46:AK51" si="90">IF(W46="",0,IF(MID(W46,1,1)="-",-1,1))</f>
        <v>1</v>
      </c>
      <c r="AL46" s="3">
        <f t="shared" ref="AL46:AL51" si="91">IF(X46="",0,IF(MID(X46,1,1)="-",-1,1))</f>
        <v>0</v>
      </c>
      <c r="AM46" s="3">
        <f t="shared" ref="AM46:AM51" si="92">IF(Y46="",0,IF(MID(Y46,1,1)="-",-1,1))</f>
        <v>0</v>
      </c>
      <c r="AO46" s="3" t="str">
        <f>CONCATENATE("&lt;Table border=1 cellpading=0 cellspacing=0 width=480&gt;&lt;TR&gt;&lt;TH colspan=2&gt;",B46,"&lt;TH&gt;1&lt;TH&gt;2&lt;TH&gt;3&lt;TH&gt;4&lt;TH&gt;Body&lt;TH&gt;Pořadí&lt;/TH&gt;&lt;/TR&gt;")</f>
        <v>&lt;Table border=1 cellpading=0 cellspacing=0 width=480&gt;&lt;TR&gt;&lt;TH colspan=2&gt;Skupina O&lt;TH&gt;1&lt;TH&gt;2&lt;TH&gt;3&lt;TH&gt;4&lt;TH&gt;Body&lt;TH&gt;Pořadí&lt;/TH&gt;&lt;/TR&gt;</v>
      </c>
      <c r="AQ46" s="3" t="str">
        <f>CONCATENATE("&lt;TR&gt;&lt;TD width=250&gt;",K46,"&lt;TD&gt;",L46,"&lt;/TD&gt;&lt;/TR&gt;")</f>
        <v>&lt;TR&gt;&lt;TD width=250&gt;Mošková Dorota - bye&lt;TD&gt;3 : 0 (1,4,2)&lt;/TD&gt;&lt;/TR&gt;</v>
      </c>
    </row>
    <row r="47" spans="1:43" ht="16.5" customHeight="1" thickTop="1" x14ac:dyDescent="0.2">
      <c r="A47" s="86">
        <v>25</v>
      </c>
      <c r="B47" s="15" t="str">
        <f>IF($A47="","",CONCATENATE(VLOOKUP($A47,seznam!$A$2:$B$268,2)," (",VLOOKUP($A47,seznam!$A$2:$E$269,4),")"))</f>
        <v>Mošková Dorota (Sokol Chrast)</v>
      </c>
      <c r="C47" s="16" t="s">
        <v>17</v>
      </c>
      <c r="D47" s="17" t="str">
        <f>IF(Z49+AA49=0,"",CONCATENATE(Z49,":",AA49))</f>
        <v>3:0</v>
      </c>
      <c r="E47" s="17" t="s">
        <v>131</v>
      </c>
      <c r="F47" s="18"/>
      <c r="G47" s="107"/>
      <c r="H47" s="19">
        <v>4</v>
      </c>
      <c r="I47" s="83" t="s">
        <v>59</v>
      </c>
      <c r="K47" s="3" t="str">
        <f t="shared" si="78"/>
        <v>Vejrochová Kristýna - Holečková Jana</v>
      </c>
      <c r="L47" s="3" t="str">
        <f t="shared" si="79"/>
        <v>0 : 3 (-2,-3,-6)</v>
      </c>
      <c r="N47" s="3" t="str">
        <f t="shared" si="80"/>
        <v>Dvouhra - Skupina G</v>
      </c>
      <c r="O47" s="3">
        <f>A48</f>
        <v>26</v>
      </c>
      <c r="P47" s="3" t="str">
        <f>IF($O47=0,"bye",VLOOKUP($O47,seznam!$A$2:$C$268,2))</f>
        <v>Vejrochová Kristýna</v>
      </c>
      <c r="Q47" s="3" t="str">
        <f>IF($O47=0,"",VLOOKUP($O47,seznam!$A$2:$D$268,4))</f>
        <v>Jiskra Jaroměř</v>
      </c>
      <c r="R47" s="3">
        <f>A49</f>
        <v>27</v>
      </c>
      <c r="S47" s="3" t="str">
        <f>IF($R47=0,"bye",VLOOKUP($R47,seznam!$A$2:$C$268,2))</f>
        <v>Holečková Jana</v>
      </c>
      <c r="T47" s="3" t="str">
        <f>IF($R47=0,"",VLOOKUP($R47,seznam!$A$2:$D$268,4))</f>
        <v>Jiskra Jaroměř</v>
      </c>
      <c r="U47" s="92" t="s">
        <v>72</v>
      </c>
      <c r="V47" s="93" t="s">
        <v>66</v>
      </c>
      <c r="W47" s="93" t="s">
        <v>65</v>
      </c>
      <c r="X47" s="93"/>
      <c r="Y47" s="94"/>
      <c r="Z47" s="3">
        <f t="shared" si="81"/>
        <v>0</v>
      </c>
      <c r="AA47" s="3">
        <f t="shared" si="82"/>
        <v>3</v>
      </c>
      <c r="AB47" s="3">
        <f t="shared" si="83"/>
        <v>27</v>
      </c>
      <c r="AC47" s="3" t="str">
        <f>IF($AB47=0,"",VLOOKUP($AB47,seznam!$A$2:$C$268,2))</f>
        <v>Holečková Jana</v>
      </c>
      <c r="AD47" s="3" t="str">
        <f t="shared" si="84"/>
        <v>3:0 (2,3,6)</v>
      </c>
      <c r="AE47" s="3" t="str">
        <f t="shared" si="85"/>
        <v>3:0 (2,3,6)</v>
      </c>
      <c r="AF47" s="3">
        <f t="shared" si="86"/>
        <v>1</v>
      </c>
      <c r="AG47" s="3">
        <f t="shared" si="87"/>
        <v>2</v>
      </c>
      <c r="AI47" s="3">
        <f t="shared" si="88"/>
        <v>-1</v>
      </c>
      <c r="AJ47" s="3">
        <f t="shared" si="89"/>
        <v>-1</v>
      </c>
      <c r="AK47" s="3">
        <f t="shared" si="90"/>
        <v>-1</v>
      </c>
      <c r="AL47" s="3">
        <f t="shared" si="91"/>
        <v>0</v>
      </c>
      <c r="AM47" s="3">
        <f t="shared" si="92"/>
        <v>0</v>
      </c>
      <c r="AO47" s="3" t="str">
        <f>CONCATENATE(AP47,AP48,AP49,AP50,)</f>
        <v>&lt;TR&gt;&lt;TD&gt;25&lt;TD width=200&gt;Mošková Dorota (Sokol Chrast)&lt;TD&gt;XXX&lt;TD&gt;3:0&lt;TD&gt; 3 :0&lt;TD&gt;&lt;TD&gt;4&lt;TD&gt;1.&lt;/TD&gt;&lt;/TR&gt;&lt;TR&gt;&lt;TD&gt;26&lt;TD width=200&gt;Vejrochová Kristýna (Jiskra Jaroměř)&lt;TD&gt;0:3&lt;TD&gt;XXX&lt;TD&gt; 2 : 3&lt;TD&gt;&lt;TD&gt;2&lt;TD&gt;3.&lt;/TD&gt;&lt;/TR&gt;&lt;TR&gt;&lt;TD&gt;27&lt;TD width=200&gt;Holečková Jana (Jiskra Jaroměř)&lt;TD&gt; 0 : 3&lt;TD&gt; 3 : 2&lt;TD&gt;XXX&lt;TD&gt;&lt;TD&gt;3&lt;TD&gt;2.&lt;/TD&gt;&lt;/TR&gt;&lt;TR&gt;&lt;TD&gt;&lt;TD width=200&gt;&lt;TD&gt;&lt;TD&gt;&lt;TD&gt;&lt;TD&gt;XXX&lt;TD&gt;&lt;TD&gt;&lt;/TD&gt;&lt;/TR&gt;</v>
      </c>
      <c r="AP47" s="3" t="str">
        <f>CONCATENATE("&lt;TR&gt;&lt;TD&gt;",A47,"&lt;TD width=200&gt;",B47,"&lt;TD&gt;",C47,"&lt;TD&gt;",D47,"&lt;TD&gt;",E47,"&lt;TD&gt;",F47,"&lt;TD&gt;",H47,"&lt;TD&gt;",I47,"&lt;/TD&gt;&lt;/TR&gt;")</f>
        <v>&lt;TR&gt;&lt;TD&gt;25&lt;TD width=200&gt;Mošková Dorota (Sokol Chrast)&lt;TD&gt;XXX&lt;TD&gt;3:0&lt;TD&gt; 3 :0&lt;TD&gt;&lt;TD&gt;4&lt;TD&gt;1.&lt;/TD&gt;&lt;/TR&gt;</v>
      </c>
      <c r="AQ47" s="3" t="str">
        <f>CONCATENATE("&lt;TR&gt;&lt;TD&gt;",K47,"&lt;TD&gt;",L47,"&lt;/TD&gt;&lt;/TR&gt;")</f>
        <v>&lt;TR&gt;&lt;TD&gt;Vejrochová Kristýna - Holečková Jana&lt;TD&gt;0 : 3 (-2,-3,-6)&lt;/TD&gt;&lt;/TR&gt;</v>
      </c>
    </row>
    <row r="48" spans="1:43" ht="16.5" customHeight="1" x14ac:dyDescent="0.2">
      <c r="A48" s="87">
        <v>26</v>
      </c>
      <c r="B48" s="20" t="str">
        <f>IF($A48="","",CONCATENATE(VLOOKUP($A48,seznam!$A$2:$B$268,2)," (",VLOOKUP($A48,seznam!$A$2:$E$269,4),")"))</f>
        <v>Vejrochová Kristýna (Jiskra Jaroměř)</v>
      </c>
      <c r="C48" s="21" t="str">
        <f>IF(Z49+AA49=0,"",CONCATENATE(AA49,":",Z49))</f>
        <v>0:3</v>
      </c>
      <c r="D48" s="22" t="s">
        <v>17</v>
      </c>
      <c r="E48" s="22" t="s">
        <v>117</v>
      </c>
      <c r="F48" s="23"/>
      <c r="G48" s="108"/>
      <c r="H48" s="24">
        <v>2</v>
      </c>
      <c r="I48" s="84" t="s">
        <v>60</v>
      </c>
      <c r="K48" s="3" t="str">
        <f t="shared" si="78"/>
        <v>bye - Holečková Jana</v>
      </c>
      <c r="L48" s="3" t="str">
        <f t="shared" si="79"/>
        <v>0 : 3 (-3,-3,-2)</v>
      </c>
      <c r="N48" s="3" t="str">
        <f t="shared" si="80"/>
        <v>Dvouhra - Skupina G</v>
      </c>
      <c r="O48" s="3">
        <f>A50</f>
        <v>0</v>
      </c>
      <c r="P48" s="3" t="str">
        <f>IF($O48=0,"bye",VLOOKUP($O48,seznam!$A$2:$C$268,2))</f>
        <v>bye</v>
      </c>
      <c r="Q48" s="3" t="str">
        <f>IF($O48=0,"",VLOOKUP($O48,seznam!$A$2:$D$268,4))</f>
        <v/>
      </c>
      <c r="R48" s="3">
        <f>A49</f>
        <v>27</v>
      </c>
      <c r="S48" s="3" t="str">
        <f>IF($R48=0,"bye",VLOOKUP($R48,seznam!$A$2:$C$268,2))</f>
        <v>Holečková Jana</v>
      </c>
      <c r="T48" s="3" t="str">
        <f>IF($R48=0,"",VLOOKUP($R48,seznam!$A$2:$D$268,4))</f>
        <v>Jiskra Jaroměř</v>
      </c>
      <c r="U48" s="92" t="s">
        <v>66</v>
      </c>
      <c r="V48" s="93" t="s">
        <v>66</v>
      </c>
      <c r="W48" s="93" t="s">
        <v>72</v>
      </c>
      <c r="X48" s="93"/>
      <c r="Y48" s="94"/>
      <c r="Z48" s="3">
        <f t="shared" si="81"/>
        <v>0</v>
      </c>
      <c r="AA48" s="3">
        <f t="shared" si="82"/>
        <v>3</v>
      </c>
      <c r="AB48" s="3">
        <f t="shared" si="83"/>
        <v>27</v>
      </c>
      <c r="AC48" s="3" t="str">
        <f>IF($AB48=0,"",VLOOKUP($AB48,seznam!$A$2:$C$268,2))</f>
        <v>Holečková Jana</v>
      </c>
      <c r="AD48" s="3" t="str">
        <f t="shared" si="84"/>
        <v>3:0 (3,3,2)</v>
      </c>
      <c r="AE48" s="3" t="str">
        <f t="shared" si="85"/>
        <v>3:0 (3,3,2)</v>
      </c>
      <c r="AF48" s="3">
        <f t="shared" si="86"/>
        <v>1</v>
      </c>
      <c r="AG48" s="3">
        <f t="shared" si="87"/>
        <v>2</v>
      </c>
      <c r="AI48" s="3">
        <f t="shared" si="88"/>
        <v>-1</v>
      </c>
      <c r="AJ48" s="3">
        <f t="shared" si="89"/>
        <v>-1</v>
      </c>
      <c r="AK48" s="3">
        <f t="shared" si="90"/>
        <v>-1</v>
      </c>
      <c r="AL48" s="3">
        <f t="shared" si="91"/>
        <v>0</v>
      </c>
      <c r="AM48" s="3">
        <f t="shared" si="92"/>
        <v>0</v>
      </c>
      <c r="AO48" s="3" t="str">
        <f>CONCATENATE("&lt;/Table&gt;&lt;TD width=420&gt;&lt;Table&gt;")</f>
        <v>&lt;/Table&gt;&lt;TD width=420&gt;&lt;Table&gt;</v>
      </c>
      <c r="AP48" s="3" t="str">
        <f>CONCATENATE("&lt;TR&gt;&lt;TD&gt;",A48,"&lt;TD width=200&gt;",B48,"&lt;TD&gt;",C48,"&lt;TD&gt;",D48,"&lt;TD&gt;",E48,"&lt;TD&gt;",F48,"&lt;TD&gt;",H48,"&lt;TD&gt;",I48,"&lt;/TD&gt;&lt;/TR&gt;")</f>
        <v>&lt;TR&gt;&lt;TD&gt;26&lt;TD width=200&gt;Vejrochová Kristýna (Jiskra Jaroměř)&lt;TD&gt;0:3&lt;TD&gt;XXX&lt;TD&gt; 2 : 3&lt;TD&gt;&lt;TD&gt;2&lt;TD&gt;3.&lt;/TD&gt;&lt;/TR&gt;</v>
      </c>
      <c r="AQ48" s="3" t="str">
        <f>CONCATENATE("&lt;TR&gt;&lt;TD&gt;",K48,"&lt;TD&gt;",L48,"&lt;/TD&gt;&lt;/TR&gt;")</f>
        <v>&lt;TR&gt;&lt;TD&gt;bye - Holečková Jana&lt;TD&gt;0 : 3 (-3,-3,-2)&lt;/TD&gt;&lt;/TR&gt;</v>
      </c>
    </row>
    <row r="49" spans="1:43" ht="16.5" customHeight="1" x14ac:dyDescent="0.2">
      <c r="A49" s="87">
        <v>27</v>
      </c>
      <c r="B49" s="20" t="str">
        <f>IF($A49="","",CONCATENATE(VLOOKUP($A49,seznam!$A$2:$B$268,2)," (",VLOOKUP($A49,seznam!$A$2:$E$269,4),")"))</f>
        <v>Holečková Jana (Jiskra Jaroměř)</v>
      </c>
      <c r="C49" s="21" t="s">
        <v>116</v>
      </c>
      <c r="D49" s="22" t="s">
        <v>115</v>
      </c>
      <c r="E49" s="22" t="s">
        <v>17</v>
      </c>
      <c r="F49" s="23"/>
      <c r="G49" s="108"/>
      <c r="H49" s="24">
        <v>3</v>
      </c>
      <c r="I49" s="84" t="s">
        <v>61</v>
      </c>
      <c r="K49" s="3" t="str">
        <f t="shared" si="78"/>
        <v>Mošková Dorota - Vejrochová Kristýna</v>
      </c>
      <c r="L49" s="3" t="str">
        <f t="shared" si="79"/>
        <v>3 : 0 (2,3,7)</v>
      </c>
      <c r="N49" s="3" t="str">
        <f t="shared" si="80"/>
        <v>Dvouhra - Skupina G</v>
      </c>
      <c r="O49" s="3">
        <f>A47</f>
        <v>25</v>
      </c>
      <c r="P49" s="3" t="str">
        <f>IF($O49=0,"bye",VLOOKUP($O49,seznam!$A$2:$C$268,2))</f>
        <v>Mošková Dorota</v>
      </c>
      <c r="Q49" s="3" t="str">
        <f>IF($O49=0,"",VLOOKUP($O49,seznam!$A$2:$D$268,4))</f>
        <v>Sokol Chrast</v>
      </c>
      <c r="R49" s="3">
        <f>A48</f>
        <v>26</v>
      </c>
      <c r="S49" s="3" t="str">
        <f>IF($R49=0,"bye",VLOOKUP($R49,seznam!$A$2:$C$268,2))</f>
        <v>Vejrochová Kristýna</v>
      </c>
      <c r="T49" s="3" t="str">
        <f>IF($R49=0,"",VLOOKUP($R49,seznam!$A$2:$D$268,4))</f>
        <v>Jiskra Jaroměř</v>
      </c>
      <c r="U49" s="92" t="s">
        <v>48</v>
      </c>
      <c r="V49" s="93" t="s">
        <v>49</v>
      </c>
      <c r="W49" s="93" t="s">
        <v>67</v>
      </c>
      <c r="X49" s="93"/>
      <c r="Y49" s="94"/>
      <c r="Z49" s="3">
        <f t="shared" si="81"/>
        <v>3</v>
      </c>
      <c r="AA49" s="3">
        <f t="shared" si="82"/>
        <v>0</v>
      </c>
      <c r="AB49" s="3">
        <f t="shared" si="83"/>
        <v>25</v>
      </c>
      <c r="AC49" s="3" t="str">
        <f>IF($AB49=0,"",VLOOKUP($AB49,seznam!$A$2:$C$268,2))</f>
        <v>Mošková Dorota</v>
      </c>
      <c r="AD49" s="3" t="str">
        <f t="shared" si="84"/>
        <v>3:0 (2,3,7)</v>
      </c>
      <c r="AE49" s="3" t="str">
        <f t="shared" si="85"/>
        <v>3:0 (2,3,7)</v>
      </c>
      <c r="AF49" s="3">
        <f t="shared" si="86"/>
        <v>2</v>
      </c>
      <c r="AG49" s="3">
        <f t="shared" si="87"/>
        <v>1</v>
      </c>
      <c r="AI49" s="3">
        <f t="shared" si="88"/>
        <v>1</v>
      </c>
      <c r="AJ49" s="3">
        <f t="shared" si="89"/>
        <v>1</v>
      </c>
      <c r="AK49" s="3">
        <f t="shared" si="90"/>
        <v>1</v>
      </c>
      <c r="AL49" s="3">
        <f t="shared" si="91"/>
        <v>0</v>
      </c>
      <c r="AM49" s="3">
        <f t="shared" si="92"/>
        <v>0</v>
      </c>
      <c r="AO49" s="3" t="str">
        <f>CONCATENATE(AQ46,AQ47,AQ48,AQ49,AQ50,AQ51,)</f>
        <v>&lt;TR&gt;&lt;TD width=250&gt;Mošková Dorota - bye&lt;TD&gt;3 : 0 (1,4,2)&lt;/TD&gt;&lt;/TR&gt;&lt;TR&gt;&lt;TD&gt;Vejrochová Kristýna - Holečková Jana&lt;TD&gt;0 : 3 (-2,-3,-6)&lt;/TD&gt;&lt;/TR&gt;&lt;TR&gt;&lt;TD&gt;bye - Holečková Jana&lt;TD&gt;0 : 3 (-3,-3,-2)&lt;/TD&gt;&lt;/TR&gt;&lt;TR&gt;&lt;TD&gt;Mošková Dorota - Vejrochová Kristýna&lt;TD&gt;3 : 0 (2,3,7)&lt;/TD&gt;&lt;/TR&gt;&lt;TR&gt;&lt;TD&gt;Vejrochová Kristýna - bye&lt;TD&gt;3 : 0 (4,7,4)&lt;/TD&gt;&lt;/TR&gt;&lt;TR&gt;&lt;TD&gt;Holečková Jana - Mošková Dorota&lt;TD&gt;1 : 3 (8,-9,-4,-5)&lt;/TD&gt;&lt;/TR&gt;</v>
      </c>
      <c r="AP49" s="3" t="str">
        <f>CONCATENATE("&lt;TR&gt;&lt;TD&gt;",A49,"&lt;TD width=200&gt;",B49,"&lt;TD&gt;",C49,"&lt;TD&gt;",D49,"&lt;TD&gt;",E49,"&lt;TD&gt;",F49,"&lt;TD&gt;",H49,"&lt;TD&gt;",I49,"&lt;/TD&gt;&lt;/TR&gt;")</f>
        <v>&lt;TR&gt;&lt;TD&gt;27&lt;TD width=200&gt;Holečková Jana (Jiskra Jaroměř)&lt;TD&gt; 0 : 3&lt;TD&gt; 3 : 2&lt;TD&gt;XXX&lt;TD&gt;&lt;TD&gt;3&lt;TD&gt;2.&lt;/TD&gt;&lt;/TR&gt;</v>
      </c>
      <c r="AQ49" s="3" t="str">
        <f>CONCATENATE("&lt;TR&gt;&lt;TD&gt;",K49,"&lt;TD&gt;",L49,"&lt;/TD&gt;&lt;/TR&gt;")</f>
        <v>&lt;TR&gt;&lt;TD&gt;Mošková Dorota - Vejrochová Kristýna&lt;TD&gt;3 : 0 (2,3,7)&lt;/TD&gt;&lt;/TR&gt;</v>
      </c>
    </row>
    <row r="50" spans="1:43" ht="16.5" customHeight="1" thickBot="1" x14ac:dyDescent="0.25">
      <c r="A50" s="88"/>
      <c r="B50" s="25" t="str">
        <f>IF($A50="","",CONCATENATE(VLOOKUP($A50,seznam!$A$2:$B$268,2)," (",VLOOKUP($A50,seznam!$A$2:$E$269,4),")"))</f>
        <v/>
      </c>
      <c r="C50" s="26"/>
      <c r="D50" s="27"/>
      <c r="E50" s="27"/>
      <c r="F50" s="28" t="s">
        <v>17</v>
      </c>
      <c r="G50" s="109"/>
      <c r="H50" s="29"/>
      <c r="I50" s="85"/>
      <c r="K50" s="3" t="str">
        <f t="shared" si="78"/>
        <v>Vejrochová Kristýna - bye</v>
      </c>
      <c r="L50" s="3" t="str">
        <f t="shared" si="79"/>
        <v>3 : 0 (4,7,4)</v>
      </c>
      <c r="N50" s="3" t="str">
        <f t="shared" si="80"/>
        <v>Dvouhra - Skupina G</v>
      </c>
      <c r="O50" s="3">
        <f>A48</f>
        <v>26</v>
      </c>
      <c r="P50" s="3" t="str">
        <f>IF($O50=0,"bye",VLOOKUP($O50,seznam!$A$2:$C$268,2))</f>
        <v>Vejrochová Kristýna</v>
      </c>
      <c r="Q50" s="3" t="str">
        <f>IF($O50=0,"",VLOOKUP($O50,seznam!$A$2:$D$268,4))</f>
        <v>Jiskra Jaroměř</v>
      </c>
      <c r="R50" s="3">
        <f>A50</f>
        <v>0</v>
      </c>
      <c r="S50" s="3" t="str">
        <f>IF($R50=0,"bye",VLOOKUP($R50,seznam!$A$2:$C$268,2))</f>
        <v>bye</v>
      </c>
      <c r="T50" s="3" t="str">
        <f>IF($R50=0,"",VLOOKUP($R50,seznam!$A$2:$D$268,4))</f>
        <v/>
      </c>
      <c r="U50" s="92" t="s">
        <v>57</v>
      </c>
      <c r="V50" s="93" t="s">
        <v>67</v>
      </c>
      <c r="W50" s="93" t="s">
        <v>57</v>
      </c>
      <c r="X50" s="93"/>
      <c r="Y50" s="94"/>
      <c r="Z50" s="3">
        <f t="shared" si="81"/>
        <v>3</v>
      </c>
      <c r="AA50" s="3">
        <f t="shared" si="82"/>
        <v>0</v>
      </c>
      <c r="AB50" s="3">
        <f t="shared" si="83"/>
        <v>26</v>
      </c>
      <c r="AC50" s="3" t="str">
        <f>IF($AB50=0,"",VLOOKUP($AB50,seznam!$A$2:$C$268,2))</f>
        <v>Vejrochová Kristýna</v>
      </c>
      <c r="AD50" s="3" t="str">
        <f t="shared" si="84"/>
        <v>3:0 (4,7,4)</v>
      </c>
      <c r="AE50" s="3" t="str">
        <f t="shared" si="85"/>
        <v>3:0 (4,7,4)</v>
      </c>
      <c r="AF50" s="3">
        <f t="shared" si="86"/>
        <v>2</v>
      </c>
      <c r="AG50" s="3">
        <f t="shared" si="87"/>
        <v>1</v>
      </c>
      <c r="AI50" s="3">
        <f t="shared" si="88"/>
        <v>1</v>
      </c>
      <c r="AJ50" s="3">
        <f t="shared" si="89"/>
        <v>1</v>
      </c>
      <c r="AK50" s="3">
        <f t="shared" si="90"/>
        <v>1</v>
      </c>
      <c r="AL50" s="3">
        <f t="shared" si="91"/>
        <v>0</v>
      </c>
      <c r="AM50" s="3">
        <f t="shared" si="92"/>
        <v>0</v>
      </c>
      <c r="AO50" s="3" t="str">
        <f>CONCATENATE("&lt;/Table&gt;&lt;/TD&gt;&lt;/TR&gt;&lt;/Table&gt;&lt;P&gt;")</f>
        <v>&lt;/Table&gt;&lt;/TD&gt;&lt;/TR&gt;&lt;/Table&gt;&lt;P&gt;</v>
      </c>
      <c r="AP50" s="3" t="str">
        <f>CONCATENATE("&lt;TR&gt;&lt;TD&gt;",A50,"&lt;TD width=200&gt;",B50,"&lt;TD&gt;",C50,"&lt;TD&gt;",D50,"&lt;TD&gt;",E50,"&lt;TD&gt;",F50,"&lt;TD&gt;",H50,"&lt;TD&gt;",I50,"&lt;/TD&gt;&lt;/TR&gt;")</f>
        <v>&lt;TR&gt;&lt;TD&gt;&lt;TD width=200&gt;&lt;TD&gt;&lt;TD&gt;&lt;TD&gt;&lt;TD&gt;XXX&lt;TD&gt;&lt;TD&gt;&lt;/TD&gt;&lt;/TR&gt;</v>
      </c>
      <c r="AQ50" s="3" t="str">
        <f>CONCATENATE("&lt;TR&gt;&lt;TD&gt;",K50,"&lt;TD&gt;",L50,"&lt;/TD&gt;&lt;/TR&gt;")</f>
        <v>&lt;TR&gt;&lt;TD&gt;Vejrochová Kristýna - bye&lt;TD&gt;3 : 0 (4,7,4)&lt;/TD&gt;&lt;/TR&gt;</v>
      </c>
    </row>
    <row r="51" spans="1:43" ht="16.5" customHeight="1" thickTop="1" thickBot="1" x14ac:dyDescent="0.25">
      <c r="K51" s="3" t="str">
        <f t="shared" si="78"/>
        <v>Holečková Jana - Mošková Dorota</v>
      </c>
      <c r="L51" s="3" t="str">
        <f t="shared" si="79"/>
        <v>1 : 3 (8,-9,-4,-5)</v>
      </c>
      <c r="N51" s="3" t="str">
        <f t="shared" si="80"/>
        <v>Dvouhra - Skupina G</v>
      </c>
      <c r="O51" s="3">
        <f>A49</f>
        <v>27</v>
      </c>
      <c r="P51" s="3" t="str">
        <f>IF($O51=0,"bye",VLOOKUP($O51,seznam!$A$2:$C$268,2))</f>
        <v>Holečková Jana</v>
      </c>
      <c r="Q51" s="3" t="str">
        <f>IF($O51=0,"",VLOOKUP($O51,seznam!$A$2:$D$268,4))</f>
        <v>Jiskra Jaroměř</v>
      </c>
      <c r="R51" s="3">
        <f>A47</f>
        <v>25</v>
      </c>
      <c r="S51" s="3" t="str">
        <f>IF($R51=0,"bye",VLOOKUP($R51,seznam!$A$2:$C$268,2))</f>
        <v>Mošková Dorota</v>
      </c>
      <c r="T51" s="3" t="str">
        <f>IF($R51=0,"",VLOOKUP($R51,seznam!$A$2:$D$268,4))</f>
        <v>Sokol Chrast</v>
      </c>
      <c r="U51" s="95" t="s">
        <v>51</v>
      </c>
      <c r="V51" s="96" t="s">
        <v>69</v>
      </c>
      <c r="W51" s="96" t="s">
        <v>52</v>
      </c>
      <c r="X51" s="96" t="s">
        <v>53</v>
      </c>
      <c r="Y51" s="97"/>
      <c r="Z51" s="3">
        <f t="shared" si="81"/>
        <v>1</v>
      </c>
      <c r="AA51" s="3">
        <f t="shared" si="82"/>
        <v>3</v>
      </c>
      <c r="AB51" s="3">
        <f t="shared" si="83"/>
        <v>25</v>
      </c>
      <c r="AC51" s="3" t="str">
        <f>IF($AB51=0,"",VLOOKUP($AB51,seznam!$A$2:$C$268,2))</f>
        <v>Mošková Dorota</v>
      </c>
      <c r="AD51" s="3" t="str">
        <f t="shared" si="84"/>
        <v>3:1 (-8,9,4,5)</v>
      </c>
      <c r="AE51" s="3" t="str">
        <f t="shared" si="85"/>
        <v>3:1 (-8,9,4,5)</v>
      </c>
      <c r="AF51" s="3">
        <f t="shared" si="86"/>
        <v>1</v>
      </c>
      <c r="AG51" s="3">
        <f t="shared" si="87"/>
        <v>2</v>
      </c>
      <c r="AI51" s="3">
        <f t="shared" si="88"/>
        <v>1</v>
      </c>
      <c r="AJ51" s="3">
        <f t="shared" si="89"/>
        <v>-1</v>
      </c>
      <c r="AK51" s="3">
        <f t="shared" si="90"/>
        <v>-1</v>
      </c>
      <c r="AL51" s="3">
        <f t="shared" si="91"/>
        <v>-1</v>
      </c>
      <c r="AM51" s="3">
        <f t="shared" si="92"/>
        <v>0</v>
      </c>
      <c r="AQ51" s="3" t="str">
        <f>CONCATENATE("&lt;TR&gt;&lt;TD&gt;",K51,"&lt;TD&gt;",L51,"&lt;/TD&gt;&lt;/TR&gt;")</f>
        <v>&lt;TR&gt;&lt;TD&gt;Holečková Jana - Mošková Dorota&lt;TD&gt;1 : 3 (8,-9,-4,-5)&lt;/TD&gt;&lt;/TR&gt;</v>
      </c>
    </row>
    <row r="52" spans="1:43" ht="16.5" customHeight="1" thickTop="1" thickBot="1" x14ac:dyDescent="0.25">
      <c r="N52" s="7" t="str">
        <f>B53</f>
        <v>Skupina H</v>
      </c>
      <c r="O52" s="7" t="s">
        <v>3</v>
      </c>
      <c r="P52" s="7" t="s">
        <v>28</v>
      </c>
      <c r="Q52" s="7" t="s">
        <v>4</v>
      </c>
      <c r="R52" s="7" t="s">
        <v>3</v>
      </c>
      <c r="S52" s="7" t="s">
        <v>29</v>
      </c>
      <c r="T52" s="7" t="s">
        <v>4</v>
      </c>
      <c r="U52" s="8" t="s">
        <v>5</v>
      </c>
      <c r="V52" s="8" t="s">
        <v>6</v>
      </c>
      <c r="W52" s="8" t="s">
        <v>7</v>
      </c>
      <c r="X52" s="8" t="s">
        <v>8</v>
      </c>
      <c r="Y52" s="8" t="s">
        <v>9</v>
      </c>
      <c r="Z52" s="7" t="s">
        <v>10</v>
      </c>
      <c r="AA52" s="7" t="s">
        <v>11</v>
      </c>
      <c r="AB52" s="7" t="s">
        <v>12</v>
      </c>
      <c r="AO52" s="3" t="s">
        <v>13</v>
      </c>
    </row>
    <row r="53" spans="1:43" ht="16.5" customHeight="1" thickTop="1" thickBot="1" x14ac:dyDescent="0.25">
      <c r="A53" s="9">
        <v>8</v>
      </c>
      <c r="B53" s="10" t="s">
        <v>23</v>
      </c>
      <c r="C53" s="11">
        <v>1</v>
      </c>
      <c r="D53" s="12">
        <v>2</v>
      </c>
      <c r="E53" s="12">
        <v>3</v>
      </c>
      <c r="F53" s="13">
        <v>4</v>
      </c>
      <c r="G53" s="106"/>
      <c r="H53" s="14" t="s">
        <v>15</v>
      </c>
      <c r="I53" s="13" t="s">
        <v>16</v>
      </c>
      <c r="K53" s="3" t="str">
        <f t="shared" ref="K53:K58" si="93">CONCATENATE(P53," - ",S53)</f>
        <v>bye - bye</v>
      </c>
      <c r="L53" s="3" t="str">
        <f t="shared" ref="L53:L58" si="94">IF(SUM(Z53:AA53)=0,AE53,CONCATENATE(Z53," : ",AA53," (",U53,",",V53,",",W53,IF(Z53+AA53&gt;3,",",""),X53,IF(Z53+AA53&gt;4,",",""),Y53,")"))</f>
        <v>3 : 0 (5,4,6)</v>
      </c>
      <c r="N53" s="3" t="str">
        <f t="shared" ref="N53:N58" si="95">CONCATENATE("Dvouhra - Skupina H")</f>
        <v>Dvouhra - Skupina H</v>
      </c>
      <c r="O53" s="3">
        <f>A54</f>
        <v>0</v>
      </c>
      <c r="P53" s="3" t="str">
        <f>IF($O53=0,"bye",VLOOKUP($O53,seznam!$A$2:$C$268,2))</f>
        <v>bye</v>
      </c>
      <c r="Q53" s="3" t="str">
        <f>IF($O53=0,"",VLOOKUP($O53,seznam!$A$2:$D$268,4))</f>
        <v/>
      </c>
      <c r="R53" s="3">
        <f>A57</f>
        <v>0</v>
      </c>
      <c r="S53" s="3" t="str">
        <f>IF($R53=0,"bye",VLOOKUP($R53,seznam!$A$2:$C$268,2))</f>
        <v>bye</v>
      </c>
      <c r="T53" s="3" t="str">
        <f>IF($R53=0,"",VLOOKUP($R53,seznam!$A$2:$D$268,4))</f>
        <v/>
      </c>
      <c r="U53" s="89" t="s">
        <v>56</v>
      </c>
      <c r="V53" s="90" t="s">
        <v>57</v>
      </c>
      <c r="W53" s="90" t="s">
        <v>63</v>
      </c>
      <c r="X53" s="90"/>
      <c r="Y53" s="91"/>
      <c r="Z53" s="3">
        <f t="shared" ref="Z53:Z58" si="96">COUNTIF(AI53:AM53,"&gt;0")</f>
        <v>3</v>
      </c>
      <c r="AA53" s="3">
        <f t="shared" ref="AA53:AA58" si="97">COUNTIF(AI53:AM53,"&lt;0")</f>
        <v>0</v>
      </c>
      <c r="AB53" s="3">
        <f t="shared" ref="AB53:AB58" si="98">IF(Z53=AA53,0,IF(Z53&gt;AA53,O53,R53))</f>
        <v>0</v>
      </c>
      <c r="AC53" s="3" t="str">
        <f>IF($AB53=0,"",VLOOKUP($AB53,seznam!$A$2:$C$268,2))</f>
        <v/>
      </c>
      <c r="AD53" s="3" t="str">
        <f t="shared" ref="AD53:AD58" si="99">IF(Z53=AA53,"",IF(Z53&gt;AA53,CONCATENATE(Z53,":",AA53," (",U53,",",V53,",",W53,IF(SUM(Z53:AA53)&gt;3,",",""),X53,IF(SUM(Z53:AA53)&gt;4,",",""),Y53,")"),CONCATENATE(AA53,":",Z53," (",-U53,",",-V53,",",-W53,IF(SUM(Z53:AA53)&gt;3,CONCATENATE(",",-X53),""),IF(SUM(Z53:AA53)&gt;4,CONCATENATE(",",-Y53),""),")")))</f>
        <v>3:0 (5,4,6)</v>
      </c>
      <c r="AE53" s="3" t="str">
        <f t="shared" ref="AE53:AE58" si="100">IF(SUM(Z53:AA53)=0,"",AD53)</f>
        <v>3:0 (5,4,6)</v>
      </c>
      <c r="AF53" s="3">
        <f t="shared" ref="AF53:AF58" si="101">IF(U53="",0,IF(Z53&gt;AA53,2,1))</f>
        <v>2</v>
      </c>
      <c r="AG53" s="3">
        <f t="shared" ref="AG53:AG58" si="102">IF(U53="",0,IF(AA53&gt;Z53,2,1))</f>
        <v>1</v>
      </c>
      <c r="AI53" s="3">
        <f t="shared" ref="AI53:AI58" si="103">IF(U53="",0,IF(MID(U53,1,1)="-",-1,1))</f>
        <v>1</v>
      </c>
      <c r="AJ53" s="3">
        <f t="shared" ref="AJ53:AJ58" si="104">IF(V53="",0,IF(MID(V53,1,1)="-",-1,1))</f>
        <v>1</v>
      </c>
      <c r="AK53" s="3">
        <f t="shared" ref="AK53:AK58" si="105">IF(W53="",0,IF(MID(W53,1,1)="-",-1,1))</f>
        <v>1</v>
      </c>
      <c r="AL53" s="3">
        <f t="shared" ref="AL53:AL58" si="106">IF(X53="",0,IF(MID(X53,1,1)="-",-1,1))</f>
        <v>0</v>
      </c>
      <c r="AM53" s="3">
        <f t="shared" ref="AM53:AM58" si="107">IF(Y53="",0,IF(MID(Y53,1,1)="-",-1,1))</f>
        <v>0</v>
      </c>
      <c r="AO53" s="3" t="str">
        <f>CONCATENATE("&lt;Table border=1 cellpading=0 cellspacing=0 width=480&gt;&lt;TR&gt;&lt;TH colspan=2&gt;",B53,"&lt;TH&gt;1&lt;TH&gt;2&lt;TH&gt;3&lt;TH&gt;4&lt;TH&gt;Body&lt;TH&gt;Pořadí&lt;/TH&gt;&lt;/TR&gt;")</f>
        <v>&lt;Table border=1 cellpading=0 cellspacing=0 width=480&gt;&lt;TR&gt;&lt;TH colspan=2&gt;Skupina H&lt;TH&gt;1&lt;TH&gt;2&lt;TH&gt;3&lt;TH&gt;4&lt;TH&gt;Body&lt;TH&gt;Pořadí&lt;/TH&gt;&lt;/TR&gt;</v>
      </c>
      <c r="AQ53" s="3" t="str">
        <f>CONCATENATE("&lt;TR&gt;&lt;TD width=250&gt;",K53,"&lt;TD&gt;",L53,"&lt;/TD&gt;&lt;/TR&gt;")</f>
        <v>&lt;TR&gt;&lt;TD width=250&gt;bye - bye&lt;TD&gt;3 : 0 (5,4,6)&lt;/TD&gt;&lt;/TR&gt;</v>
      </c>
    </row>
    <row r="54" spans="1:43" ht="16.5" customHeight="1" thickTop="1" x14ac:dyDescent="0.2">
      <c r="A54" s="86"/>
      <c r="B54" s="15" t="str">
        <f>IF($A54="","",CONCATENATE(VLOOKUP($A54,seznam!$A$2:$B$268,2)," (",VLOOKUP($A54,seznam!$A$2:$E$269,4),")"))</f>
        <v/>
      </c>
      <c r="C54" s="16" t="s">
        <v>17</v>
      </c>
      <c r="D54" s="17" t="str">
        <f>IF(Z56+AA56=0,"",CONCATENATE(Z56,":",AA56))</f>
        <v>3:0</v>
      </c>
      <c r="E54" s="17" t="str">
        <f>IF(Z58+AA58=0,"",CONCATENATE(AA58,":",Z58))</f>
        <v>3:1</v>
      </c>
      <c r="F54" s="18" t="str">
        <f>IF(Z53+AA53=0,"",CONCATENATE(Z53,":",AA53))</f>
        <v>3:0</v>
      </c>
      <c r="G54" s="107"/>
      <c r="H54" s="19">
        <f>IF(AF53+AF56+AG58=0,"",AF53+AF56+AG58)</f>
        <v>6</v>
      </c>
      <c r="I54" s="83" t="s">
        <v>59</v>
      </c>
      <c r="K54" s="3" t="str">
        <f t="shared" si="93"/>
        <v>bye - bye</v>
      </c>
      <c r="L54" s="3" t="str">
        <f t="shared" si="94"/>
        <v>0 : 3 (-3,-7,-9)</v>
      </c>
      <c r="N54" s="3" t="str">
        <f t="shared" si="95"/>
        <v>Dvouhra - Skupina H</v>
      </c>
      <c r="O54" s="3">
        <f>A55</f>
        <v>0</v>
      </c>
      <c r="P54" s="3" t="str">
        <f>IF($O54=0,"bye",VLOOKUP($O54,seznam!$A$2:$C$268,2))</f>
        <v>bye</v>
      </c>
      <c r="Q54" s="3" t="str">
        <f>IF($O54=0,"",VLOOKUP($O54,seznam!$A$2:$D$268,4))</f>
        <v/>
      </c>
      <c r="R54" s="3">
        <f>A56</f>
        <v>0</v>
      </c>
      <c r="S54" s="3" t="str">
        <f>IF($R54=0,"bye",VLOOKUP($R54,seznam!$A$2:$C$268,2))</f>
        <v>bye</v>
      </c>
      <c r="T54" s="3" t="str">
        <f>IF($R54=0,"",VLOOKUP($R54,seznam!$A$2:$D$268,4))</f>
        <v/>
      </c>
      <c r="U54" s="92" t="s">
        <v>66</v>
      </c>
      <c r="V54" s="93" t="s">
        <v>54</v>
      </c>
      <c r="W54" s="93" t="s">
        <v>69</v>
      </c>
      <c r="X54" s="93"/>
      <c r="Y54" s="94"/>
      <c r="Z54" s="3">
        <f t="shared" si="96"/>
        <v>0</v>
      </c>
      <c r="AA54" s="3">
        <f t="shared" si="97"/>
        <v>3</v>
      </c>
      <c r="AB54" s="3">
        <f t="shared" si="98"/>
        <v>0</v>
      </c>
      <c r="AC54" s="3" t="str">
        <f>IF($AB54=0,"",VLOOKUP($AB54,seznam!$A$2:$C$268,2))</f>
        <v/>
      </c>
      <c r="AD54" s="3" t="str">
        <f t="shared" si="99"/>
        <v>3:0 (3,7,9)</v>
      </c>
      <c r="AE54" s="3" t="str">
        <f t="shared" si="100"/>
        <v>3:0 (3,7,9)</v>
      </c>
      <c r="AF54" s="3">
        <f t="shared" si="101"/>
        <v>1</v>
      </c>
      <c r="AG54" s="3">
        <f t="shared" si="102"/>
        <v>2</v>
      </c>
      <c r="AI54" s="3">
        <f t="shared" si="103"/>
        <v>-1</v>
      </c>
      <c r="AJ54" s="3">
        <f t="shared" si="104"/>
        <v>-1</v>
      </c>
      <c r="AK54" s="3">
        <f t="shared" si="105"/>
        <v>-1</v>
      </c>
      <c r="AL54" s="3">
        <f t="shared" si="106"/>
        <v>0</v>
      </c>
      <c r="AM54" s="3">
        <f t="shared" si="107"/>
        <v>0</v>
      </c>
      <c r="AO54" s="3" t="str">
        <f>CONCATENATE(AP54,AP55,AP56,AP57,)</f>
        <v>&lt;TR&gt;&lt;TD&gt;&lt;TD width=200&gt;&lt;TD&gt;XXX&lt;TD&gt;3:0&lt;TD&gt;3:1&lt;TD&gt;3:0&lt;TD&gt;6&lt;TD&gt;1.&lt;/TD&gt;&lt;/TR&gt;&lt;TR&gt;&lt;TD&gt;&lt;TD width=200&gt;&lt;TD&gt;0:3&lt;TD&gt;XXX&lt;TD&gt;0:3&lt;TD&gt;1:3&lt;TD&gt;3&lt;TD&gt;4.&lt;/TD&gt;&lt;/TR&gt;&lt;TR&gt;&lt;TD&gt;&lt;TD width=200&gt;&lt;TD&gt;1:3&lt;TD&gt;3:0&lt;TD&gt;XXX&lt;TD&gt;1:3&lt;TD&gt;4&lt;TD&gt;2.&lt;/TD&gt;&lt;/TR&gt;&lt;TR&gt;&lt;TD&gt;&lt;TD width=200&gt;&lt;TD&gt;0:3&lt;TD&gt;3:1&lt;TD&gt;3:1&lt;TD&gt;XXX&lt;TD&gt;5&lt;TD&gt;3.&lt;/TD&gt;&lt;/TR&gt;</v>
      </c>
      <c r="AP54" s="3" t="str">
        <f>CONCATENATE("&lt;TR&gt;&lt;TD&gt;",A54,"&lt;TD width=200&gt;",B54,"&lt;TD&gt;",C54,"&lt;TD&gt;",D54,"&lt;TD&gt;",E54,"&lt;TD&gt;",F54,"&lt;TD&gt;",H54,"&lt;TD&gt;",I54,"&lt;/TD&gt;&lt;/TR&gt;")</f>
        <v>&lt;TR&gt;&lt;TD&gt;&lt;TD width=200&gt;&lt;TD&gt;XXX&lt;TD&gt;3:0&lt;TD&gt;3:1&lt;TD&gt;3:0&lt;TD&gt;6&lt;TD&gt;1.&lt;/TD&gt;&lt;/TR&gt;</v>
      </c>
      <c r="AQ54" s="3" t="str">
        <f>CONCATENATE("&lt;TR&gt;&lt;TD&gt;",K54,"&lt;TD&gt;",L54,"&lt;/TD&gt;&lt;/TR&gt;")</f>
        <v>&lt;TR&gt;&lt;TD&gt;bye - bye&lt;TD&gt;0 : 3 (-3,-7,-9)&lt;/TD&gt;&lt;/TR&gt;</v>
      </c>
    </row>
    <row r="55" spans="1:43" ht="16.5" customHeight="1" x14ac:dyDescent="0.2">
      <c r="A55" s="87"/>
      <c r="B55" s="20" t="str">
        <f>IF($A55="","",CONCATENATE(VLOOKUP($A55,seznam!$A$2:$B$268,2)," (",VLOOKUP($A55,seznam!$A$2:$E$269,4),")"))</f>
        <v/>
      </c>
      <c r="C55" s="21" t="str">
        <f>IF(Z56+AA56=0,"",CONCATENATE(AA56,":",Z56))</f>
        <v>0:3</v>
      </c>
      <c r="D55" s="22" t="s">
        <v>17</v>
      </c>
      <c r="E55" s="22" t="str">
        <f>IF(Z54+AA54=0,"",CONCATENATE(Z54,":",AA54))</f>
        <v>0:3</v>
      </c>
      <c r="F55" s="23" t="str">
        <f>IF(Z57+AA57=0,"",CONCATENATE(Z57,":",AA57))</f>
        <v>1:3</v>
      </c>
      <c r="G55" s="108"/>
      <c r="H55" s="24">
        <f>IF(AF54+AG56+AF57=0,"",AF54+AG56+AF57)</f>
        <v>3</v>
      </c>
      <c r="I55" s="84" t="s">
        <v>62</v>
      </c>
      <c r="K55" s="3" t="str">
        <f t="shared" si="93"/>
        <v>bye - bye</v>
      </c>
      <c r="L55" s="3" t="str">
        <f t="shared" si="94"/>
        <v>3 : 1 (-8,11,1,8)</v>
      </c>
      <c r="N55" s="3" t="str">
        <f t="shared" si="95"/>
        <v>Dvouhra - Skupina H</v>
      </c>
      <c r="O55" s="3">
        <f>A57</f>
        <v>0</v>
      </c>
      <c r="P55" s="3" t="str">
        <f>IF($O55=0,"bye",VLOOKUP($O55,seznam!$A$2:$C$268,2))</f>
        <v>bye</v>
      </c>
      <c r="Q55" s="3" t="str">
        <f>IF($O55=0,"",VLOOKUP($O55,seznam!$A$2:$D$268,4))</f>
        <v/>
      </c>
      <c r="R55" s="3">
        <f>A56</f>
        <v>0</v>
      </c>
      <c r="S55" s="3" t="str">
        <f>IF($R55=0,"bye",VLOOKUP($R55,seznam!$A$2:$C$268,2))</f>
        <v>bye</v>
      </c>
      <c r="T55" s="3" t="str">
        <f>IF($R55=0,"",VLOOKUP($R55,seznam!$A$2:$D$268,4))</f>
        <v/>
      </c>
      <c r="U55" s="92" t="s">
        <v>71</v>
      </c>
      <c r="V55" s="93" t="s">
        <v>74</v>
      </c>
      <c r="W55" s="93" t="s">
        <v>70</v>
      </c>
      <c r="X55" s="93" t="s">
        <v>51</v>
      </c>
      <c r="Y55" s="94"/>
      <c r="Z55" s="3">
        <f t="shared" si="96"/>
        <v>3</v>
      </c>
      <c r="AA55" s="3">
        <f t="shared" si="97"/>
        <v>1</v>
      </c>
      <c r="AB55" s="3">
        <f t="shared" si="98"/>
        <v>0</v>
      </c>
      <c r="AC55" s="3" t="str">
        <f>IF($AB55=0,"",VLOOKUP($AB55,seznam!$A$2:$C$268,2))</f>
        <v/>
      </c>
      <c r="AD55" s="3" t="str">
        <f t="shared" si="99"/>
        <v>3:1 (-8,11,1,8)</v>
      </c>
      <c r="AE55" s="3" t="str">
        <f t="shared" si="100"/>
        <v>3:1 (-8,11,1,8)</v>
      </c>
      <c r="AF55" s="3">
        <f t="shared" si="101"/>
        <v>2</v>
      </c>
      <c r="AG55" s="3">
        <f t="shared" si="102"/>
        <v>1</v>
      </c>
      <c r="AI55" s="3">
        <f t="shared" si="103"/>
        <v>-1</v>
      </c>
      <c r="AJ55" s="3">
        <f t="shared" si="104"/>
        <v>1</v>
      </c>
      <c r="AK55" s="3">
        <f t="shared" si="105"/>
        <v>1</v>
      </c>
      <c r="AL55" s="3">
        <f t="shared" si="106"/>
        <v>1</v>
      </c>
      <c r="AM55" s="3">
        <f t="shared" si="107"/>
        <v>0</v>
      </c>
      <c r="AO55" s="3" t="str">
        <f>CONCATENATE("&lt;/Table&gt;&lt;TD width=420&gt;&lt;Table&gt;")</f>
        <v>&lt;/Table&gt;&lt;TD width=420&gt;&lt;Table&gt;</v>
      </c>
      <c r="AP55" s="3" t="str">
        <f>CONCATENATE("&lt;TR&gt;&lt;TD&gt;",A55,"&lt;TD width=200&gt;",B55,"&lt;TD&gt;",C55,"&lt;TD&gt;",D55,"&lt;TD&gt;",E55,"&lt;TD&gt;",F55,"&lt;TD&gt;",H55,"&lt;TD&gt;",I55,"&lt;/TD&gt;&lt;/TR&gt;")</f>
        <v>&lt;TR&gt;&lt;TD&gt;&lt;TD width=200&gt;&lt;TD&gt;0:3&lt;TD&gt;XXX&lt;TD&gt;0:3&lt;TD&gt;1:3&lt;TD&gt;3&lt;TD&gt;4.&lt;/TD&gt;&lt;/TR&gt;</v>
      </c>
      <c r="AQ55" s="3" t="str">
        <f>CONCATENATE("&lt;TR&gt;&lt;TD&gt;",K55,"&lt;TD&gt;",L55,"&lt;/TD&gt;&lt;/TR&gt;")</f>
        <v>&lt;TR&gt;&lt;TD&gt;bye - bye&lt;TD&gt;3 : 1 (-8,11,1,8)&lt;/TD&gt;&lt;/TR&gt;</v>
      </c>
    </row>
    <row r="56" spans="1:43" ht="16.5" customHeight="1" x14ac:dyDescent="0.2">
      <c r="A56" s="87"/>
      <c r="B56" s="20" t="str">
        <f>IF($A56="","",CONCATENATE(VLOOKUP($A56,seznam!$A$2:$B$268,2)," (",VLOOKUP($A56,seznam!$A$2:$E$269,4),")"))</f>
        <v/>
      </c>
      <c r="C56" s="21" t="str">
        <f>IF(Z58+AA58=0,"",CONCATENATE(Z58,":",AA58))</f>
        <v>1:3</v>
      </c>
      <c r="D56" s="22" t="str">
        <f>IF(Z54+AA54=0,"",CONCATENATE(AA54,":",Z54))</f>
        <v>3:0</v>
      </c>
      <c r="E56" s="22" t="s">
        <v>17</v>
      </c>
      <c r="F56" s="23" t="str">
        <f>IF(Z55+AA55=0,"",CONCATENATE(AA55,":",Z55))</f>
        <v>1:3</v>
      </c>
      <c r="G56" s="108"/>
      <c r="H56" s="24">
        <f>IF(AG54+AG55+AF58=0,"",AG54+AG55+AF58)</f>
        <v>4</v>
      </c>
      <c r="I56" s="84" t="s">
        <v>61</v>
      </c>
      <c r="K56" s="3" t="str">
        <f t="shared" si="93"/>
        <v>bye - bye</v>
      </c>
      <c r="L56" s="3" t="str">
        <f t="shared" si="94"/>
        <v>3 : 0 (5,3,3)</v>
      </c>
      <c r="N56" s="3" t="str">
        <f t="shared" si="95"/>
        <v>Dvouhra - Skupina H</v>
      </c>
      <c r="O56" s="3">
        <f>A54</f>
        <v>0</v>
      </c>
      <c r="P56" s="3" t="str">
        <f>IF($O56=0,"bye",VLOOKUP($O56,seznam!$A$2:$C$268,2))</f>
        <v>bye</v>
      </c>
      <c r="Q56" s="3" t="str">
        <f>IF($O56=0,"",VLOOKUP($O56,seznam!$A$2:$D$268,4))</f>
        <v/>
      </c>
      <c r="R56" s="3">
        <f>A55</f>
        <v>0</v>
      </c>
      <c r="S56" s="3" t="str">
        <f>IF($R56=0,"bye",VLOOKUP($R56,seznam!$A$2:$C$268,2))</f>
        <v>bye</v>
      </c>
      <c r="T56" s="3" t="str">
        <f>IF($R56=0,"",VLOOKUP($R56,seznam!$A$2:$D$268,4))</f>
        <v/>
      </c>
      <c r="U56" s="92" t="s">
        <v>56</v>
      </c>
      <c r="V56" s="93" t="s">
        <v>49</v>
      </c>
      <c r="W56" s="93" t="s">
        <v>49</v>
      </c>
      <c r="X56" s="93"/>
      <c r="Y56" s="94"/>
      <c r="Z56" s="3">
        <f t="shared" si="96"/>
        <v>3</v>
      </c>
      <c r="AA56" s="3">
        <f t="shared" si="97"/>
        <v>0</v>
      </c>
      <c r="AB56" s="3">
        <f t="shared" si="98"/>
        <v>0</v>
      </c>
      <c r="AC56" s="3" t="str">
        <f>IF($AB56=0,"",VLOOKUP($AB56,seznam!$A$2:$C$268,2))</f>
        <v/>
      </c>
      <c r="AD56" s="3" t="str">
        <f t="shared" si="99"/>
        <v>3:0 (5,3,3)</v>
      </c>
      <c r="AE56" s="3" t="str">
        <f t="shared" si="100"/>
        <v>3:0 (5,3,3)</v>
      </c>
      <c r="AF56" s="3">
        <f t="shared" si="101"/>
        <v>2</v>
      </c>
      <c r="AG56" s="3">
        <f t="shared" si="102"/>
        <v>1</v>
      </c>
      <c r="AI56" s="3">
        <f t="shared" si="103"/>
        <v>1</v>
      </c>
      <c r="AJ56" s="3">
        <f t="shared" si="104"/>
        <v>1</v>
      </c>
      <c r="AK56" s="3">
        <f t="shared" si="105"/>
        <v>1</v>
      </c>
      <c r="AL56" s="3">
        <f t="shared" si="106"/>
        <v>0</v>
      </c>
      <c r="AM56" s="3">
        <f t="shared" si="107"/>
        <v>0</v>
      </c>
      <c r="AO56" s="3" t="str">
        <f>CONCATENATE(AQ53,AQ54,AQ55,AQ56,AQ57,AQ58,)</f>
        <v>&lt;TR&gt;&lt;TD width=250&gt;bye - bye&lt;TD&gt;3 : 0 (5,4,6)&lt;/TD&gt;&lt;/TR&gt;&lt;TR&gt;&lt;TD&gt;bye - bye&lt;TD&gt;0 : 3 (-3,-7,-9)&lt;/TD&gt;&lt;/TR&gt;&lt;TR&gt;&lt;TD&gt;bye - bye&lt;TD&gt;3 : 1 (-8,11,1,8)&lt;/TD&gt;&lt;/TR&gt;&lt;TR&gt;&lt;TD&gt;bye - bye&lt;TD&gt;3 : 0 (5,3,3)&lt;/TD&gt;&lt;/TR&gt;&lt;TR&gt;&lt;TD&gt;bye - bye&lt;TD&gt;1 : 3 (5,-7,-3,-9)&lt;/TD&gt;&lt;/TR&gt;&lt;TR&gt;&lt;TD&gt;bye - bye&lt;TD&gt;1 : 3 (8,-8,-7,-3)&lt;/TD&gt;&lt;/TR&gt;</v>
      </c>
      <c r="AP56" s="3" t="str">
        <f>CONCATENATE("&lt;TR&gt;&lt;TD&gt;",A56,"&lt;TD width=200&gt;",B56,"&lt;TD&gt;",C56,"&lt;TD&gt;",D56,"&lt;TD&gt;",E56,"&lt;TD&gt;",F56,"&lt;TD&gt;",H56,"&lt;TD&gt;",I56,"&lt;/TD&gt;&lt;/TR&gt;")</f>
        <v>&lt;TR&gt;&lt;TD&gt;&lt;TD width=200&gt;&lt;TD&gt;1:3&lt;TD&gt;3:0&lt;TD&gt;XXX&lt;TD&gt;1:3&lt;TD&gt;4&lt;TD&gt;2.&lt;/TD&gt;&lt;/TR&gt;</v>
      </c>
      <c r="AQ56" s="3" t="str">
        <f>CONCATENATE("&lt;TR&gt;&lt;TD&gt;",K56,"&lt;TD&gt;",L56,"&lt;/TD&gt;&lt;/TR&gt;")</f>
        <v>&lt;TR&gt;&lt;TD&gt;bye - bye&lt;TD&gt;3 : 0 (5,3,3)&lt;/TD&gt;&lt;/TR&gt;</v>
      </c>
    </row>
    <row r="57" spans="1:43" ht="16.5" customHeight="1" thickBot="1" x14ac:dyDescent="0.25">
      <c r="A57" s="88"/>
      <c r="B57" s="25" t="str">
        <f>IF($A57="","",CONCATENATE(VLOOKUP($A57,seznam!$A$2:$B$268,2)," (",VLOOKUP($A57,seznam!$A$2:$E$269,4),")"))</f>
        <v/>
      </c>
      <c r="C57" s="26" t="str">
        <f>IF(Z53+AA53=0,"",CONCATENATE(AA53,":",Z53))</f>
        <v>0:3</v>
      </c>
      <c r="D57" s="27" t="str">
        <f>IF(Z57+AA57=0,"",CONCATENATE(AA57,":",Z57))</f>
        <v>3:1</v>
      </c>
      <c r="E57" s="27" t="str">
        <f>IF(Z55+AA55=0,"",CONCATENATE(Z55,":",AA55))</f>
        <v>3:1</v>
      </c>
      <c r="F57" s="28" t="s">
        <v>17</v>
      </c>
      <c r="G57" s="109"/>
      <c r="H57" s="29">
        <f>IF(AG53+AF55+AG57=0,"",AG53+AF55+AG57)</f>
        <v>5</v>
      </c>
      <c r="I57" s="85" t="s">
        <v>60</v>
      </c>
      <c r="K57" s="3" t="str">
        <f t="shared" si="93"/>
        <v>bye - bye</v>
      </c>
      <c r="L57" s="3" t="str">
        <f t="shared" si="94"/>
        <v>1 : 3 (5,-7,-3,-9)</v>
      </c>
      <c r="N57" s="3" t="str">
        <f t="shared" si="95"/>
        <v>Dvouhra - Skupina H</v>
      </c>
      <c r="O57" s="3">
        <f>A55</f>
        <v>0</v>
      </c>
      <c r="P57" s="3" t="str">
        <f>IF($O57=0,"bye",VLOOKUP($O57,seznam!$A$2:$C$268,2))</f>
        <v>bye</v>
      </c>
      <c r="Q57" s="3" t="str">
        <f>IF($O57=0,"",VLOOKUP($O57,seznam!$A$2:$D$268,4))</f>
        <v/>
      </c>
      <c r="R57" s="3">
        <f>A57</f>
        <v>0</v>
      </c>
      <c r="S57" s="3" t="str">
        <f>IF($R57=0,"bye",VLOOKUP($R57,seznam!$A$2:$C$268,2))</f>
        <v>bye</v>
      </c>
      <c r="T57" s="3" t="str">
        <f>IF($R57=0,"",VLOOKUP($R57,seznam!$A$2:$D$268,4))</f>
        <v/>
      </c>
      <c r="U57" s="92" t="s">
        <v>56</v>
      </c>
      <c r="V57" s="93" t="s">
        <v>54</v>
      </c>
      <c r="W57" s="93" t="s">
        <v>66</v>
      </c>
      <c r="X57" s="93" t="s">
        <v>69</v>
      </c>
      <c r="Y57" s="94"/>
      <c r="Z57" s="3">
        <f t="shared" si="96"/>
        <v>1</v>
      </c>
      <c r="AA57" s="3">
        <f t="shared" si="97"/>
        <v>3</v>
      </c>
      <c r="AB57" s="3">
        <f t="shared" si="98"/>
        <v>0</v>
      </c>
      <c r="AC57" s="3" t="str">
        <f>IF($AB57=0,"",VLOOKUP($AB57,seznam!$A$2:$C$268,2))</f>
        <v/>
      </c>
      <c r="AD57" s="3" t="str">
        <f t="shared" si="99"/>
        <v>3:1 (-5,7,3,9)</v>
      </c>
      <c r="AE57" s="3" t="str">
        <f t="shared" si="100"/>
        <v>3:1 (-5,7,3,9)</v>
      </c>
      <c r="AF57" s="3">
        <f t="shared" si="101"/>
        <v>1</v>
      </c>
      <c r="AG57" s="3">
        <f t="shared" si="102"/>
        <v>2</v>
      </c>
      <c r="AI57" s="3">
        <f t="shared" si="103"/>
        <v>1</v>
      </c>
      <c r="AJ57" s="3">
        <f t="shared" si="104"/>
        <v>-1</v>
      </c>
      <c r="AK57" s="3">
        <f t="shared" si="105"/>
        <v>-1</v>
      </c>
      <c r="AL57" s="3">
        <f t="shared" si="106"/>
        <v>-1</v>
      </c>
      <c r="AM57" s="3">
        <f t="shared" si="107"/>
        <v>0</v>
      </c>
      <c r="AO57" s="3" t="str">
        <f>CONCATENATE("&lt;/Table&gt;&lt;/TD&gt;&lt;/TR&gt;&lt;/Table&gt;&lt;P&gt;")</f>
        <v>&lt;/Table&gt;&lt;/TD&gt;&lt;/TR&gt;&lt;/Table&gt;&lt;P&gt;</v>
      </c>
      <c r="AP57" s="3" t="str">
        <f>CONCATENATE("&lt;TR&gt;&lt;TD&gt;",A57,"&lt;TD width=200&gt;",B57,"&lt;TD&gt;",C57,"&lt;TD&gt;",D57,"&lt;TD&gt;",E57,"&lt;TD&gt;",F57,"&lt;TD&gt;",H57,"&lt;TD&gt;",I57,"&lt;/TD&gt;&lt;/TR&gt;")</f>
        <v>&lt;TR&gt;&lt;TD&gt;&lt;TD width=200&gt;&lt;TD&gt;0:3&lt;TD&gt;3:1&lt;TD&gt;3:1&lt;TD&gt;XXX&lt;TD&gt;5&lt;TD&gt;3.&lt;/TD&gt;&lt;/TR&gt;</v>
      </c>
      <c r="AQ57" s="3" t="str">
        <f>CONCATENATE("&lt;TR&gt;&lt;TD&gt;",K57,"&lt;TD&gt;",L57,"&lt;/TD&gt;&lt;/TR&gt;")</f>
        <v>&lt;TR&gt;&lt;TD&gt;bye - bye&lt;TD&gt;1 : 3 (5,-7,-3,-9)&lt;/TD&gt;&lt;/TR&gt;</v>
      </c>
    </row>
    <row r="58" spans="1:43" ht="16.5" customHeight="1" thickTop="1" thickBot="1" x14ac:dyDescent="0.25">
      <c r="K58" s="3" t="str">
        <f t="shared" si="93"/>
        <v>bye - bye</v>
      </c>
      <c r="L58" s="3" t="str">
        <f t="shared" si="94"/>
        <v>1 : 3 (8,-8,-7,-3)</v>
      </c>
      <c r="N58" s="3" t="str">
        <f t="shared" si="95"/>
        <v>Dvouhra - Skupina H</v>
      </c>
      <c r="O58" s="3">
        <f>A56</f>
        <v>0</v>
      </c>
      <c r="P58" s="3" t="str">
        <f>IF($O58=0,"bye",VLOOKUP($O58,seznam!$A$2:$C$268,2))</f>
        <v>bye</v>
      </c>
      <c r="Q58" s="3" t="str">
        <f>IF($O58=0,"",VLOOKUP($O58,seznam!$A$2:$D$268,4))</f>
        <v/>
      </c>
      <c r="R58" s="3">
        <f>A54</f>
        <v>0</v>
      </c>
      <c r="S58" s="3" t="str">
        <f>IF($R58=0,"bye",VLOOKUP($R58,seznam!$A$2:$C$268,2))</f>
        <v>bye</v>
      </c>
      <c r="T58" s="3" t="str">
        <f>IF($R58=0,"",VLOOKUP($R58,seznam!$A$2:$D$268,4))</f>
        <v/>
      </c>
      <c r="U58" s="95" t="s">
        <v>51</v>
      </c>
      <c r="V58" s="96" t="s">
        <v>71</v>
      </c>
      <c r="W58" s="96" t="s">
        <v>54</v>
      </c>
      <c r="X58" s="96" t="s">
        <v>66</v>
      </c>
      <c r="Y58" s="97"/>
      <c r="Z58" s="3">
        <f t="shared" si="96"/>
        <v>1</v>
      </c>
      <c r="AA58" s="3">
        <f t="shared" si="97"/>
        <v>3</v>
      </c>
      <c r="AB58" s="3">
        <f t="shared" si="98"/>
        <v>0</v>
      </c>
      <c r="AC58" s="3" t="str">
        <f>IF($AB58=0,"",VLOOKUP($AB58,seznam!$A$2:$C$268,2))</f>
        <v/>
      </c>
      <c r="AD58" s="3" t="str">
        <f t="shared" si="99"/>
        <v>3:1 (-8,8,7,3)</v>
      </c>
      <c r="AE58" s="3" t="str">
        <f t="shared" si="100"/>
        <v>3:1 (-8,8,7,3)</v>
      </c>
      <c r="AF58" s="3">
        <f t="shared" si="101"/>
        <v>1</v>
      </c>
      <c r="AG58" s="3">
        <f t="shared" si="102"/>
        <v>2</v>
      </c>
      <c r="AI58" s="3">
        <f t="shared" si="103"/>
        <v>1</v>
      </c>
      <c r="AJ58" s="3">
        <f t="shared" si="104"/>
        <v>-1</v>
      </c>
      <c r="AK58" s="3">
        <f t="shared" si="105"/>
        <v>-1</v>
      </c>
      <c r="AL58" s="3">
        <f t="shared" si="106"/>
        <v>-1</v>
      </c>
      <c r="AM58" s="3">
        <f t="shared" si="107"/>
        <v>0</v>
      </c>
      <c r="AQ58" s="3" t="str">
        <f>CONCATENATE("&lt;TR&gt;&lt;TD&gt;",K58,"&lt;TD&gt;",L58,"&lt;/TD&gt;&lt;/TR&gt;")</f>
        <v>&lt;TR&gt;&lt;TD&gt;bye - bye&lt;TD&gt;1 : 3 (8,-8,-7,-3)&lt;/TD&gt;&lt;/TR&gt;</v>
      </c>
    </row>
    <row r="59" spans="1:43" ht="15" customHeight="1" thickTop="1" x14ac:dyDescent="0.2"/>
    <row r="60" spans="1:43" ht="15" customHeight="1" thickBot="1" x14ac:dyDescent="0.25">
      <c r="N60" s="7" t="str">
        <f>B61</f>
        <v>Skupina  CH</v>
      </c>
      <c r="O60" s="7" t="s">
        <v>3</v>
      </c>
      <c r="P60" s="7" t="s">
        <v>28</v>
      </c>
      <c r="Q60" s="7" t="s">
        <v>4</v>
      </c>
      <c r="R60" s="7" t="s">
        <v>3</v>
      </c>
      <c r="S60" s="7" t="s">
        <v>29</v>
      </c>
      <c r="T60" s="7" t="s">
        <v>4</v>
      </c>
      <c r="U60" s="8" t="s">
        <v>5</v>
      </c>
      <c r="V60" s="8" t="s">
        <v>6</v>
      </c>
      <c r="W60" s="8" t="s">
        <v>7</v>
      </c>
      <c r="X60" s="8" t="s">
        <v>8</v>
      </c>
      <c r="Y60" s="8" t="s">
        <v>9</v>
      </c>
      <c r="Z60" s="7" t="s">
        <v>10</v>
      </c>
      <c r="AA60" s="7" t="s">
        <v>11</v>
      </c>
      <c r="AB60" s="7" t="s">
        <v>12</v>
      </c>
      <c r="AO60" s="3" t="s">
        <v>13</v>
      </c>
    </row>
    <row r="61" spans="1:43" ht="15" customHeight="1" thickTop="1" thickBot="1" x14ac:dyDescent="0.25">
      <c r="A61" s="9">
        <v>9</v>
      </c>
      <c r="B61" s="10" t="s">
        <v>45</v>
      </c>
      <c r="C61" s="11">
        <v>1</v>
      </c>
      <c r="D61" s="12">
        <v>2</v>
      </c>
      <c r="E61" s="12">
        <v>3</v>
      </c>
      <c r="F61" s="13">
        <v>4</v>
      </c>
      <c r="G61" s="106">
        <v>5</v>
      </c>
      <c r="H61" s="14" t="s">
        <v>15</v>
      </c>
      <c r="I61" s="13" t="s">
        <v>16</v>
      </c>
      <c r="K61" s="3" t="str">
        <f t="shared" ref="K61:K66" si="108">CONCATENATE(P61," - ",S61)</f>
        <v>bye - bye</v>
      </c>
      <c r="L61" s="3" t="str">
        <f t="shared" ref="L61:L66" si="109">IF(SUM(Z61:AA61)=0,AE61,CONCATENATE(Z61," : ",AA61," (",U61,",",V61,",",W61,IF(Z61+AA61&gt;3,",",""),X61,IF(Z61+AA61&gt;4,",",""),Y61,")"))</f>
        <v>3 : 0 (4,1,6)</v>
      </c>
      <c r="N61" s="3" t="str">
        <f t="shared" ref="N61:N66" si="110">CONCATENATE("Dvouhra - Skupina H")</f>
        <v>Dvouhra - Skupina H</v>
      </c>
      <c r="O61" s="3">
        <f>A62</f>
        <v>0</v>
      </c>
      <c r="P61" s="3" t="str">
        <f>IF($O61=0,"bye",VLOOKUP($O61,seznam!$A$2:$C$268,2))</f>
        <v>bye</v>
      </c>
      <c r="Q61" s="3" t="str">
        <f>IF($O61=0,"",VLOOKUP($O61,seznam!$A$2:$D$268,4))</f>
        <v/>
      </c>
      <c r="R61" s="3">
        <f>A65</f>
        <v>0</v>
      </c>
      <c r="S61" s="3" t="str">
        <f>IF($R61=0,"bye",VLOOKUP($R61,seznam!$A$2:$C$268,2))</f>
        <v>bye</v>
      </c>
      <c r="T61" s="3" t="str">
        <f>IF($R61=0,"",VLOOKUP($R61,seznam!$A$2:$D$268,4))</f>
        <v/>
      </c>
      <c r="U61" s="89" t="s">
        <v>57</v>
      </c>
      <c r="V61" s="90" t="s">
        <v>70</v>
      </c>
      <c r="W61" s="90" t="s">
        <v>63</v>
      </c>
      <c r="X61" s="90"/>
      <c r="Y61" s="91"/>
      <c r="Z61" s="3">
        <f t="shared" ref="Z61:Z66" si="111">COUNTIF(AI61:AM61,"&gt;0")</f>
        <v>3</v>
      </c>
      <c r="AA61" s="3">
        <f t="shared" ref="AA61:AA66" si="112">COUNTIF(AI61:AM61,"&lt;0")</f>
        <v>0</v>
      </c>
      <c r="AB61" s="3">
        <f t="shared" ref="AB61:AB66" si="113">IF(Z61=AA61,0,IF(Z61&gt;AA61,O61,R61))</f>
        <v>0</v>
      </c>
      <c r="AC61" s="3" t="str">
        <f>IF($AB61=0,"",VLOOKUP($AB61,seznam!$A$2:$C$268,2))</f>
        <v/>
      </c>
      <c r="AD61" s="3" t="str">
        <f t="shared" ref="AD61:AD66" si="114">IF(Z61=AA61,"",IF(Z61&gt;AA61,CONCATENATE(Z61,":",AA61," (",U61,",",V61,",",W61,IF(SUM(Z61:AA61)&gt;3,",",""),X61,IF(SUM(Z61:AA61)&gt;4,",",""),Y61,")"),CONCATENATE(AA61,":",Z61," (",-U61,",",-V61,",",-W61,IF(SUM(Z61:AA61)&gt;3,CONCATENATE(",",-X61),""),IF(SUM(Z61:AA61)&gt;4,CONCATENATE(",",-Y61),""),")")))</f>
        <v>3:0 (4,1,6)</v>
      </c>
      <c r="AE61" s="3" t="str">
        <f t="shared" ref="AE61:AE66" si="115">IF(SUM(Z61:AA61)=0,"",AD61)</f>
        <v>3:0 (4,1,6)</v>
      </c>
      <c r="AF61" s="3">
        <f t="shared" ref="AF61:AF66" si="116">IF(U61="",0,IF(Z61&gt;AA61,2,1))</f>
        <v>2</v>
      </c>
      <c r="AG61" s="3">
        <f t="shared" ref="AG61:AG66" si="117">IF(U61="",0,IF(AA61&gt;Z61,2,1))</f>
        <v>1</v>
      </c>
      <c r="AI61" s="3">
        <f t="shared" ref="AI61:AI66" si="118">IF(U61="",0,IF(MID(U61,1,1)="-",-1,1))</f>
        <v>1</v>
      </c>
      <c r="AJ61" s="3">
        <f t="shared" ref="AJ61:AJ66" si="119">IF(V61="",0,IF(MID(V61,1,1)="-",-1,1))</f>
        <v>1</v>
      </c>
      <c r="AK61" s="3">
        <f t="shared" ref="AK61:AK66" si="120">IF(W61="",0,IF(MID(W61,1,1)="-",-1,1))</f>
        <v>1</v>
      </c>
      <c r="AL61" s="3">
        <f t="shared" ref="AL61:AL66" si="121">IF(X61="",0,IF(MID(X61,1,1)="-",-1,1))</f>
        <v>0</v>
      </c>
      <c r="AM61" s="3">
        <f t="shared" ref="AM61:AM66" si="122">IF(Y61="",0,IF(MID(Y61,1,1)="-",-1,1))</f>
        <v>0</v>
      </c>
      <c r="AO61" s="3" t="str">
        <f>CONCATENATE("&lt;Table border=1 cellpading=0 cellspacing=0 width=480&gt;&lt;TR&gt;&lt;TH colspan=2&gt;",B61,"&lt;TH&gt;1&lt;TH&gt;2&lt;TH&gt;3&lt;TH&gt;4&lt;TH&gt;Body&lt;TH&gt;Pořadí&lt;/TH&gt;&lt;/TR&gt;")</f>
        <v>&lt;Table border=1 cellpading=0 cellspacing=0 width=480&gt;&lt;TR&gt;&lt;TH colspan=2&gt;Skupina  CH&lt;TH&gt;1&lt;TH&gt;2&lt;TH&gt;3&lt;TH&gt;4&lt;TH&gt;Body&lt;TH&gt;Pořadí&lt;/TH&gt;&lt;/TR&gt;</v>
      </c>
      <c r="AQ61" s="3" t="str">
        <f>CONCATENATE("&lt;TR&gt;&lt;TD width=250&gt;",K61,"&lt;TD&gt;",L61,"&lt;/TD&gt;&lt;/TR&gt;")</f>
        <v>&lt;TR&gt;&lt;TD width=250&gt;bye - bye&lt;TD&gt;3 : 0 (4,1,6)&lt;/TD&gt;&lt;/TR&gt;</v>
      </c>
    </row>
    <row r="62" spans="1:43" ht="15" customHeight="1" thickTop="1" x14ac:dyDescent="0.2">
      <c r="A62" s="86"/>
      <c r="B62" s="15" t="str">
        <f>IF($A62="","",CONCATENATE(VLOOKUP($A62,seznam!$A$2:$B$268,2)," (",VLOOKUP($A62,seznam!$A$2:$E$269,4),")"))</f>
        <v/>
      </c>
      <c r="C62" s="16" t="s">
        <v>17</v>
      </c>
      <c r="D62" s="17" t="str">
        <f>IF(Z64+AA64=0,"",CONCATENATE(Z64,":",AA64))</f>
        <v>3:0</v>
      </c>
      <c r="E62" s="17" t="str">
        <f>IF(Z66+AA66=0,"",CONCATENATE(AA66,":",Z66))</f>
        <v>0:3</v>
      </c>
      <c r="F62" s="18" t="str">
        <f>IF(Z61+AA61=0,"",CONCATENATE(Z61,":",AA61))</f>
        <v>3:0</v>
      </c>
      <c r="G62" s="107"/>
      <c r="H62" s="19">
        <f>IF(AF61+AF64+AG66=0,"",AF61+AF64+AG66)</f>
        <v>5</v>
      </c>
      <c r="I62" s="83" t="s">
        <v>59</v>
      </c>
      <c r="K62" s="3" t="str">
        <f t="shared" si="108"/>
        <v>bye - bye</v>
      </c>
      <c r="L62" s="3" t="str">
        <f t="shared" si="109"/>
        <v>0 : 3 (-4,-4,-6)</v>
      </c>
      <c r="N62" s="3" t="str">
        <f t="shared" si="110"/>
        <v>Dvouhra - Skupina H</v>
      </c>
      <c r="O62" s="3">
        <f>A63</f>
        <v>0</v>
      </c>
      <c r="P62" s="3" t="str">
        <f>IF($O62=0,"bye",VLOOKUP($O62,seznam!$A$2:$C$268,2))</f>
        <v>bye</v>
      </c>
      <c r="Q62" s="3" t="str">
        <f>IF($O62=0,"",VLOOKUP($O62,seznam!$A$2:$D$268,4))</f>
        <v/>
      </c>
      <c r="R62" s="3">
        <f>A64</f>
        <v>0</v>
      </c>
      <c r="S62" s="3" t="str">
        <f>IF($R62=0,"bye",VLOOKUP($R62,seznam!$A$2:$C$268,2))</f>
        <v>bye</v>
      </c>
      <c r="T62" s="3" t="str">
        <f>IF($R62=0,"",VLOOKUP($R62,seznam!$A$2:$D$268,4))</f>
        <v/>
      </c>
      <c r="U62" s="92" t="s">
        <v>52</v>
      </c>
      <c r="V62" s="93" t="s">
        <v>52</v>
      </c>
      <c r="W62" s="93" t="s">
        <v>65</v>
      </c>
      <c r="X62" s="93"/>
      <c r="Y62" s="94"/>
      <c r="Z62" s="3">
        <f t="shared" si="111"/>
        <v>0</v>
      </c>
      <c r="AA62" s="3">
        <f t="shared" si="112"/>
        <v>3</v>
      </c>
      <c r="AB62" s="3">
        <f t="shared" si="113"/>
        <v>0</v>
      </c>
      <c r="AC62" s="3" t="str">
        <f>IF($AB62=0,"",VLOOKUP($AB62,seznam!$A$2:$C$268,2))</f>
        <v/>
      </c>
      <c r="AD62" s="3" t="str">
        <f t="shared" si="114"/>
        <v>3:0 (4,4,6)</v>
      </c>
      <c r="AE62" s="3" t="str">
        <f t="shared" si="115"/>
        <v>3:0 (4,4,6)</v>
      </c>
      <c r="AF62" s="3">
        <f t="shared" si="116"/>
        <v>1</v>
      </c>
      <c r="AG62" s="3">
        <f t="shared" si="117"/>
        <v>2</v>
      </c>
      <c r="AI62" s="3">
        <f t="shared" si="118"/>
        <v>-1</v>
      </c>
      <c r="AJ62" s="3">
        <f t="shared" si="119"/>
        <v>-1</v>
      </c>
      <c r="AK62" s="3">
        <f t="shared" si="120"/>
        <v>-1</v>
      </c>
      <c r="AL62" s="3">
        <f t="shared" si="121"/>
        <v>0</v>
      </c>
      <c r="AM62" s="3">
        <f t="shared" si="122"/>
        <v>0</v>
      </c>
      <c r="AO62" s="3" t="str">
        <f>CONCATENATE(AP62,AP63,AP64,AP65,)</f>
        <v>&lt;TR&gt;&lt;TD&gt;&lt;TD width=200&gt;&lt;TD&gt;XXX&lt;TD&gt;3:0&lt;TD&gt;0:3&lt;TD&gt;3:0&lt;TD&gt;5&lt;TD&gt;1.&lt;/TD&gt;&lt;/TR&gt;&lt;TR&gt;&lt;TD&gt;&lt;TD width=200&gt;&lt;TD&gt;0:3&lt;TD&gt;XXX&lt;TD&gt;0:3&lt;TD&gt;3:0&lt;TD&gt;4&lt;TD&gt;3.&lt;/TD&gt;&lt;/TR&gt;&lt;TR&gt;&lt;TD&gt;&lt;TD width=200&gt;&lt;TD&gt;3:0&lt;TD&gt;3:0&lt;TD&gt;XXX&lt;TD&gt;3:1&lt;TD&gt;6&lt;TD&gt;2.&lt;/TD&gt;&lt;/TR&gt;&lt;TR&gt;&lt;TD&gt;&lt;TD width=200&gt;&lt;TD&gt;0:3&lt;TD&gt;0:3&lt;TD&gt;1:3&lt;TD&gt;XXX&lt;TD&gt;3&lt;TD&gt;4.&lt;/TD&gt;&lt;/TR&gt;</v>
      </c>
      <c r="AP62" s="3" t="str">
        <f>CONCATENATE("&lt;TR&gt;&lt;TD&gt;",A62,"&lt;TD width=200&gt;",B62,"&lt;TD&gt;",C62,"&lt;TD&gt;",D62,"&lt;TD&gt;",E62,"&lt;TD&gt;",F62,"&lt;TD&gt;",H62,"&lt;TD&gt;",I62,"&lt;/TD&gt;&lt;/TR&gt;")</f>
        <v>&lt;TR&gt;&lt;TD&gt;&lt;TD width=200&gt;&lt;TD&gt;XXX&lt;TD&gt;3:0&lt;TD&gt;0:3&lt;TD&gt;3:0&lt;TD&gt;5&lt;TD&gt;1.&lt;/TD&gt;&lt;/TR&gt;</v>
      </c>
      <c r="AQ62" s="3" t="str">
        <f>CONCATENATE("&lt;TR&gt;&lt;TD&gt;",K62,"&lt;TD&gt;",L62,"&lt;/TD&gt;&lt;/TR&gt;")</f>
        <v>&lt;TR&gt;&lt;TD&gt;bye - bye&lt;TD&gt;0 : 3 (-4,-4,-6)&lt;/TD&gt;&lt;/TR&gt;</v>
      </c>
    </row>
    <row r="63" spans="1:43" ht="15" customHeight="1" x14ac:dyDescent="0.2">
      <c r="A63" s="87"/>
      <c r="B63" s="20" t="str">
        <f>IF($A63="","",CONCATENATE(VLOOKUP($A63,seznam!$A$2:$B$268,2)," (",VLOOKUP($A63,seznam!$A$2:$E$269,4),")"))</f>
        <v/>
      </c>
      <c r="C63" s="21" t="str">
        <f>IF(Z64+AA64=0,"",CONCATENATE(AA64,":",Z64))</f>
        <v>0:3</v>
      </c>
      <c r="D63" s="22" t="s">
        <v>17</v>
      </c>
      <c r="E63" s="22" t="str">
        <f>IF(Z62+AA62=0,"",CONCATENATE(Z62,":",AA62))</f>
        <v>0:3</v>
      </c>
      <c r="F63" s="23" t="str">
        <f>IF(Z65+AA65=0,"",CONCATENATE(Z65,":",AA65))</f>
        <v>3:0</v>
      </c>
      <c r="G63" s="108"/>
      <c r="H63" s="24">
        <f>IF(AF62+AG64+AF65=0,"",AF62+AG64+AF65)</f>
        <v>4</v>
      </c>
      <c r="I63" s="84" t="s">
        <v>60</v>
      </c>
      <c r="K63" s="3" t="str">
        <f t="shared" si="108"/>
        <v>bye - bye</v>
      </c>
      <c r="L63" s="3" t="str">
        <f t="shared" si="109"/>
        <v>1 : 3 (8,-6,-8,-1)</v>
      </c>
      <c r="N63" s="3" t="str">
        <f t="shared" si="110"/>
        <v>Dvouhra - Skupina H</v>
      </c>
      <c r="O63" s="3">
        <f>A65</f>
        <v>0</v>
      </c>
      <c r="P63" s="3" t="str">
        <f>IF($O63=0,"bye",VLOOKUP($O63,seznam!$A$2:$C$268,2))</f>
        <v>bye</v>
      </c>
      <c r="Q63" s="3" t="str">
        <f>IF($O63=0,"",VLOOKUP($O63,seznam!$A$2:$D$268,4))</f>
        <v/>
      </c>
      <c r="R63" s="3">
        <f>A64</f>
        <v>0</v>
      </c>
      <c r="S63" s="3" t="str">
        <f>IF($R63=0,"bye",VLOOKUP($R63,seznam!$A$2:$C$268,2))</f>
        <v>bye</v>
      </c>
      <c r="T63" s="3" t="str">
        <f>IF($R63=0,"",VLOOKUP($R63,seznam!$A$2:$D$268,4))</f>
        <v/>
      </c>
      <c r="U63" s="92" t="s">
        <v>51</v>
      </c>
      <c r="V63" s="93" t="s">
        <v>65</v>
      </c>
      <c r="W63" s="93" t="s">
        <v>71</v>
      </c>
      <c r="X63" s="93" t="s">
        <v>55</v>
      </c>
      <c r="Y63" s="94"/>
      <c r="Z63" s="3">
        <f t="shared" si="111"/>
        <v>1</v>
      </c>
      <c r="AA63" s="3">
        <f t="shared" si="112"/>
        <v>3</v>
      </c>
      <c r="AB63" s="3">
        <f t="shared" si="113"/>
        <v>0</v>
      </c>
      <c r="AC63" s="3" t="str">
        <f>IF($AB63=0,"",VLOOKUP($AB63,seznam!$A$2:$C$268,2))</f>
        <v/>
      </c>
      <c r="AD63" s="3" t="str">
        <f t="shared" si="114"/>
        <v>3:1 (-8,6,8,1)</v>
      </c>
      <c r="AE63" s="3" t="str">
        <f t="shared" si="115"/>
        <v>3:1 (-8,6,8,1)</v>
      </c>
      <c r="AF63" s="3">
        <f t="shared" si="116"/>
        <v>1</v>
      </c>
      <c r="AG63" s="3">
        <f t="shared" si="117"/>
        <v>2</v>
      </c>
      <c r="AI63" s="3">
        <f t="shared" si="118"/>
        <v>1</v>
      </c>
      <c r="AJ63" s="3">
        <f t="shared" si="119"/>
        <v>-1</v>
      </c>
      <c r="AK63" s="3">
        <f t="shared" si="120"/>
        <v>-1</v>
      </c>
      <c r="AL63" s="3">
        <f t="shared" si="121"/>
        <v>-1</v>
      </c>
      <c r="AM63" s="3">
        <f t="shared" si="122"/>
        <v>0</v>
      </c>
      <c r="AO63" s="3" t="str">
        <f>CONCATENATE("&lt;/Table&gt;&lt;TD width=420&gt;&lt;Table&gt;")</f>
        <v>&lt;/Table&gt;&lt;TD width=420&gt;&lt;Table&gt;</v>
      </c>
      <c r="AP63" s="3" t="str">
        <f>CONCATENATE("&lt;TR&gt;&lt;TD&gt;",A63,"&lt;TD width=200&gt;",B63,"&lt;TD&gt;",C63,"&lt;TD&gt;",D63,"&lt;TD&gt;",E63,"&lt;TD&gt;",F63,"&lt;TD&gt;",H63,"&lt;TD&gt;",I63,"&lt;/TD&gt;&lt;/TR&gt;")</f>
        <v>&lt;TR&gt;&lt;TD&gt;&lt;TD width=200&gt;&lt;TD&gt;0:3&lt;TD&gt;XXX&lt;TD&gt;0:3&lt;TD&gt;3:0&lt;TD&gt;4&lt;TD&gt;3.&lt;/TD&gt;&lt;/TR&gt;</v>
      </c>
      <c r="AQ63" s="3" t="str">
        <f>CONCATENATE("&lt;TR&gt;&lt;TD&gt;",K63,"&lt;TD&gt;",L63,"&lt;/TD&gt;&lt;/TR&gt;")</f>
        <v>&lt;TR&gt;&lt;TD&gt;bye - bye&lt;TD&gt;1 : 3 (8,-6,-8,-1)&lt;/TD&gt;&lt;/TR&gt;</v>
      </c>
    </row>
    <row r="64" spans="1:43" ht="15" customHeight="1" x14ac:dyDescent="0.2">
      <c r="A64" s="87"/>
      <c r="B64" s="20" t="str">
        <f>IF($A64="","",CONCATENATE(VLOOKUP($A64,seznam!$A$2:$B$268,2)," (",VLOOKUP($A64,seznam!$A$2:$E$269,4),")"))</f>
        <v/>
      </c>
      <c r="C64" s="21" t="str">
        <f>IF(Z66+AA66=0,"",CONCATENATE(Z66,":",AA66))</f>
        <v>3:0</v>
      </c>
      <c r="D64" s="22" t="str">
        <f>IF(Z62+AA62=0,"",CONCATENATE(AA62,":",Z62))</f>
        <v>3:0</v>
      </c>
      <c r="E64" s="22" t="s">
        <v>17</v>
      </c>
      <c r="F64" s="23" t="str">
        <f>IF(Z63+AA63=0,"",CONCATENATE(AA63,":",Z63))</f>
        <v>3:1</v>
      </c>
      <c r="G64" s="108"/>
      <c r="H64" s="24">
        <f>IF(AG62+AG63+AF66=0,"",AG62+AG63+AF66)</f>
        <v>6</v>
      </c>
      <c r="I64" s="84" t="s">
        <v>61</v>
      </c>
      <c r="K64" s="3" t="str">
        <f t="shared" si="108"/>
        <v>bye - bye</v>
      </c>
      <c r="L64" s="3" t="str">
        <f t="shared" si="109"/>
        <v>3 : 0 (7,4,4)</v>
      </c>
      <c r="N64" s="3" t="str">
        <f t="shared" si="110"/>
        <v>Dvouhra - Skupina H</v>
      </c>
      <c r="O64" s="3">
        <f>A62</f>
        <v>0</v>
      </c>
      <c r="P64" s="3" t="str">
        <f>IF($O64=0,"bye",VLOOKUP($O64,seznam!$A$2:$C$268,2))</f>
        <v>bye</v>
      </c>
      <c r="Q64" s="3" t="str">
        <f>IF($O64=0,"",VLOOKUP($O64,seznam!$A$2:$D$268,4))</f>
        <v/>
      </c>
      <c r="R64" s="3">
        <f>A63</f>
        <v>0</v>
      </c>
      <c r="S64" s="3" t="str">
        <f>IF($R64=0,"bye",VLOOKUP($R64,seznam!$A$2:$C$268,2))</f>
        <v>bye</v>
      </c>
      <c r="T64" s="3" t="str">
        <f>IF($R64=0,"",VLOOKUP($R64,seznam!$A$2:$D$268,4))</f>
        <v/>
      </c>
      <c r="U64" s="92" t="s">
        <v>67</v>
      </c>
      <c r="V64" s="93" t="s">
        <v>57</v>
      </c>
      <c r="W64" s="93" t="s">
        <v>57</v>
      </c>
      <c r="X64" s="93"/>
      <c r="Y64" s="94"/>
      <c r="Z64" s="3">
        <f t="shared" si="111"/>
        <v>3</v>
      </c>
      <c r="AA64" s="3">
        <f t="shared" si="112"/>
        <v>0</v>
      </c>
      <c r="AB64" s="3">
        <f t="shared" si="113"/>
        <v>0</v>
      </c>
      <c r="AC64" s="3" t="str">
        <f>IF($AB64=0,"",VLOOKUP($AB64,seznam!$A$2:$C$268,2))</f>
        <v/>
      </c>
      <c r="AD64" s="3" t="str">
        <f t="shared" si="114"/>
        <v>3:0 (7,4,4)</v>
      </c>
      <c r="AE64" s="3" t="str">
        <f t="shared" si="115"/>
        <v>3:0 (7,4,4)</v>
      </c>
      <c r="AF64" s="3">
        <f t="shared" si="116"/>
        <v>2</v>
      </c>
      <c r="AG64" s="3">
        <f t="shared" si="117"/>
        <v>1</v>
      </c>
      <c r="AI64" s="3">
        <f t="shared" si="118"/>
        <v>1</v>
      </c>
      <c r="AJ64" s="3">
        <f t="shared" si="119"/>
        <v>1</v>
      </c>
      <c r="AK64" s="3">
        <f t="shared" si="120"/>
        <v>1</v>
      </c>
      <c r="AL64" s="3">
        <f t="shared" si="121"/>
        <v>0</v>
      </c>
      <c r="AM64" s="3">
        <f t="shared" si="122"/>
        <v>0</v>
      </c>
      <c r="AO64" s="3" t="str">
        <f>CONCATENATE(AQ61,AQ62,AQ63,AQ64,AQ65,AQ66,)</f>
        <v>&lt;TR&gt;&lt;TD width=250&gt;bye - bye&lt;TD&gt;3 : 0 (4,1,6)&lt;/TD&gt;&lt;/TR&gt;&lt;TR&gt;&lt;TD&gt;bye - bye&lt;TD&gt;0 : 3 (-4,-4,-6)&lt;/TD&gt;&lt;/TR&gt;&lt;TR&gt;&lt;TD&gt;bye - bye&lt;TD&gt;1 : 3 (8,-6,-8,-1)&lt;/TD&gt;&lt;/TR&gt;&lt;TR&gt;&lt;TD&gt;bye - bye&lt;TD&gt;3 : 0 (7,4,4)&lt;/TD&gt;&lt;/TR&gt;&lt;TR&gt;&lt;TD&gt;bye - bye&lt;TD&gt;3 : 0 (10,8,10)&lt;/TD&gt;&lt;/TR&gt;&lt;TR&gt;&lt;TD&gt;bye - bye&lt;TD&gt;3 : 0 (4,4,10)&lt;/TD&gt;&lt;/TR&gt;</v>
      </c>
      <c r="AP64" s="3" t="str">
        <f>CONCATENATE("&lt;TR&gt;&lt;TD&gt;",A64,"&lt;TD width=200&gt;",B64,"&lt;TD&gt;",C64,"&lt;TD&gt;",D64,"&lt;TD&gt;",E64,"&lt;TD&gt;",F64,"&lt;TD&gt;",H64,"&lt;TD&gt;",I64,"&lt;/TD&gt;&lt;/TR&gt;")</f>
        <v>&lt;TR&gt;&lt;TD&gt;&lt;TD width=200&gt;&lt;TD&gt;3:0&lt;TD&gt;3:0&lt;TD&gt;XXX&lt;TD&gt;3:1&lt;TD&gt;6&lt;TD&gt;2.&lt;/TD&gt;&lt;/TR&gt;</v>
      </c>
      <c r="AQ64" s="3" t="str">
        <f>CONCATENATE("&lt;TR&gt;&lt;TD&gt;",K64,"&lt;TD&gt;",L64,"&lt;/TD&gt;&lt;/TR&gt;")</f>
        <v>&lt;TR&gt;&lt;TD&gt;bye - bye&lt;TD&gt;3 : 0 (7,4,4)&lt;/TD&gt;&lt;/TR&gt;</v>
      </c>
    </row>
    <row r="65" spans="1:43" ht="15" customHeight="1" thickBot="1" x14ac:dyDescent="0.25">
      <c r="A65" s="88"/>
      <c r="B65" s="25" t="str">
        <f>IF($A65="","",CONCATENATE(VLOOKUP($A65,seznam!$A$2:$B$268,2)," (",VLOOKUP($A65,seznam!$A$2:$E$269,4),")"))</f>
        <v/>
      </c>
      <c r="C65" s="26" t="str">
        <f>IF(Z61+AA61=0,"",CONCATENATE(AA61,":",Z61))</f>
        <v>0:3</v>
      </c>
      <c r="D65" s="27" t="str">
        <f>IF(Z65+AA65=0,"",CONCATENATE(AA65,":",Z65))</f>
        <v>0:3</v>
      </c>
      <c r="E65" s="27" t="str">
        <f>IF(Z63+AA63=0,"",CONCATENATE(Z63,":",AA63))</f>
        <v>1:3</v>
      </c>
      <c r="F65" s="28" t="s">
        <v>17</v>
      </c>
      <c r="G65" s="109"/>
      <c r="H65" s="29">
        <f>IF(AG61+AF63+AG65=0,"",AG61+AF63+AG65)</f>
        <v>3</v>
      </c>
      <c r="I65" s="85" t="s">
        <v>62</v>
      </c>
      <c r="K65" s="3" t="str">
        <f t="shared" si="108"/>
        <v>bye - bye</v>
      </c>
      <c r="L65" s="3" t="str">
        <f t="shared" si="109"/>
        <v>3 : 0 (10,8,10)</v>
      </c>
      <c r="N65" s="3" t="str">
        <f t="shared" si="110"/>
        <v>Dvouhra - Skupina H</v>
      </c>
      <c r="O65" s="3">
        <f>A63</f>
        <v>0</v>
      </c>
      <c r="P65" s="3" t="str">
        <f>IF($O65=0,"bye",VLOOKUP($O65,seznam!$A$2:$C$268,2))</f>
        <v>bye</v>
      </c>
      <c r="Q65" s="3" t="str">
        <f>IF($O65=0,"",VLOOKUP($O65,seznam!$A$2:$D$268,4))</f>
        <v/>
      </c>
      <c r="R65" s="3">
        <f>A65</f>
        <v>0</v>
      </c>
      <c r="S65" s="3" t="str">
        <f>IF($R65=0,"bye",VLOOKUP($R65,seznam!$A$2:$C$268,2))</f>
        <v>bye</v>
      </c>
      <c r="T65" s="3" t="str">
        <f>IF($R65=0,"",VLOOKUP($R65,seznam!$A$2:$D$268,4))</f>
        <v/>
      </c>
      <c r="U65" s="92" t="s">
        <v>75</v>
      </c>
      <c r="V65" s="93" t="s">
        <v>51</v>
      </c>
      <c r="W65" s="93" t="s">
        <v>75</v>
      </c>
      <c r="X65" s="93"/>
      <c r="Y65" s="94"/>
      <c r="Z65" s="3">
        <f t="shared" si="111"/>
        <v>3</v>
      </c>
      <c r="AA65" s="3">
        <f t="shared" si="112"/>
        <v>0</v>
      </c>
      <c r="AB65" s="3">
        <f t="shared" si="113"/>
        <v>0</v>
      </c>
      <c r="AC65" s="3" t="str">
        <f>IF($AB65=0,"",VLOOKUP($AB65,seznam!$A$2:$C$268,2))</f>
        <v/>
      </c>
      <c r="AD65" s="3" t="str">
        <f t="shared" si="114"/>
        <v>3:0 (10,8,10)</v>
      </c>
      <c r="AE65" s="3" t="str">
        <f t="shared" si="115"/>
        <v>3:0 (10,8,10)</v>
      </c>
      <c r="AF65" s="3">
        <f t="shared" si="116"/>
        <v>2</v>
      </c>
      <c r="AG65" s="3">
        <f t="shared" si="117"/>
        <v>1</v>
      </c>
      <c r="AI65" s="3">
        <f t="shared" si="118"/>
        <v>1</v>
      </c>
      <c r="AJ65" s="3">
        <f t="shared" si="119"/>
        <v>1</v>
      </c>
      <c r="AK65" s="3">
        <f t="shared" si="120"/>
        <v>1</v>
      </c>
      <c r="AL65" s="3">
        <f t="shared" si="121"/>
        <v>0</v>
      </c>
      <c r="AM65" s="3">
        <f t="shared" si="122"/>
        <v>0</v>
      </c>
      <c r="AO65" s="3" t="str">
        <f>CONCATENATE("&lt;/Table&gt;&lt;/TD&gt;&lt;/TR&gt;&lt;/Table&gt;&lt;P&gt;")</f>
        <v>&lt;/Table&gt;&lt;/TD&gt;&lt;/TR&gt;&lt;/Table&gt;&lt;P&gt;</v>
      </c>
      <c r="AP65" s="3" t="str">
        <f>CONCATENATE("&lt;TR&gt;&lt;TD&gt;",A65,"&lt;TD width=200&gt;",B65,"&lt;TD&gt;",C65,"&lt;TD&gt;",D65,"&lt;TD&gt;",E65,"&lt;TD&gt;",F65,"&lt;TD&gt;",H65,"&lt;TD&gt;",I65,"&lt;/TD&gt;&lt;/TR&gt;")</f>
        <v>&lt;TR&gt;&lt;TD&gt;&lt;TD width=200&gt;&lt;TD&gt;0:3&lt;TD&gt;0:3&lt;TD&gt;1:3&lt;TD&gt;XXX&lt;TD&gt;3&lt;TD&gt;4.&lt;/TD&gt;&lt;/TR&gt;</v>
      </c>
      <c r="AQ65" s="3" t="str">
        <f>CONCATENATE("&lt;TR&gt;&lt;TD&gt;",K65,"&lt;TD&gt;",L65,"&lt;/TD&gt;&lt;/TR&gt;")</f>
        <v>&lt;TR&gt;&lt;TD&gt;bye - bye&lt;TD&gt;3 : 0 (10,8,10)&lt;/TD&gt;&lt;/TR&gt;</v>
      </c>
    </row>
    <row r="66" spans="1:43" ht="15" customHeight="1" thickTop="1" thickBot="1" x14ac:dyDescent="0.25">
      <c r="K66" s="3" t="str">
        <f t="shared" si="108"/>
        <v>bye - bye</v>
      </c>
      <c r="L66" s="3" t="str">
        <f t="shared" si="109"/>
        <v>3 : 0 (4,4,10)</v>
      </c>
      <c r="N66" s="3" t="str">
        <f t="shared" si="110"/>
        <v>Dvouhra - Skupina H</v>
      </c>
      <c r="O66" s="3">
        <f>A64</f>
        <v>0</v>
      </c>
      <c r="P66" s="3" t="str">
        <f>IF($O66=0,"bye",VLOOKUP($O66,seznam!$A$2:$C$268,2))</f>
        <v>bye</v>
      </c>
      <c r="Q66" s="3" t="str">
        <f>IF($O66=0,"",VLOOKUP($O66,seznam!$A$2:$D$268,4))</f>
        <v/>
      </c>
      <c r="R66" s="3">
        <f>A62</f>
        <v>0</v>
      </c>
      <c r="S66" s="3" t="str">
        <f>IF($R66=0,"bye",VLOOKUP($R66,seznam!$A$2:$C$268,2))</f>
        <v>bye</v>
      </c>
      <c r="T66" s="3" t="str">
        <f>IF($R66=0,"",VLOOKUP($R66,seznam!$A$2:$D$268,4))</f>
        <v/>
      </c>
      <c r="U66" s="95" t="s">
        <v>57</v>
      </c>
      <c r="V66" s="96" t="s">
        <v>57</v>
      </c>
      <c r="W66" s="96" t="s">
        <v>75</v>
      </c>
      <c r="X66" s="96"/>
      <c r="Y66" s="97"/>
      <c r="Z66" s="3">
        <f t="shared" si="111"/>
        <v>3</v>
      </c>
      <c r="AA66" s="3">
        <f t="shared" si="112"/>
        <v>0</v>
      </c>
      <c r="AB66" s="3">
        <f t="shared" si="113"/>
        <v>0</v>
      </c>
      <c r="AC66" s="3" t="str">
        <f>IF($AB66=0,"",VLOOKUP($AB66,seznam!$A$2:$C$268,2))</f>
        <v/>
      </c>
      <c r="AD66" s="3" t="str">
        <f t="shared" si="114"/>
        <v>3:0 (4,4,10)</v>
      </c>
      <c r="AE66" s="3" t="str">
        <f t="shared" si="115"/>
        <v>3:0 (4,4,10)</v>
      </c>
      <c r="AF66" s="3">
        <f t="shared" si="116"/>
        <v>2</v>
      </c>
      <c r="AG66" s="3">
        <f t="shared" si="117"/>
        <v>1</v>
      </c>
      <c r="AI66" s="3">
        <f t="shared" si="118"/>
        <v>1</v>
      </c>
      <c r="AJ66" s="3">
        <f t="shared" si="119"/>
        <v>1</v>
      </c>
      <c r="AK66" s="3">
        <f t="shared" si="120"/>
        <v>1</v>
      </c>
      <c r="AL66" s="3">
        <f t="shared" si="121"/>
        <v>0</v>
      </c>
      <c r="AM66" s="3">
        <f t="shared" si="122"/>
        <v>0</v>
      </c>
      <c r="AQ66" s="3" t="str">
        <f>CONCATENATE("&lt;TR&gt;&lt;TD&gt;",K66,"&lt;TD&gt;",L66,"&lt;/TD&gt;&lt;/TR&gt;")</f>
        <v>&lt;TR&gt;&lt;TD&gt;bye - bye&lt;TD&gt;3 : 0 (4,4,10)&lt;/TD&gt;&lt;/TR&gt;</v>
      </c>
    </row>
    <row r="67" spans="1:43" ht="15" customHeight="1" thickTop="1" x14ac:dyDescent="0.2"/>
    <row r="68" spans="1:43" ht="15" customHeight="1" thickBot="1" x14ac:dyDescent="0.25">
      <c r="N68" s="7" t="str">
        <f>B69</f>
        <v>Skupina I</v>
      </c>
      <c r="O68" s="7" t="s">
        <v>3</v>
      </c>
      <c r="P68" s="7" t="s">
        <v>28</v>
      </c>
      <c r="Q68" s="7" t="s">
        <v>4</v>
      </c>
      <c r="R68" s="7" t="s">
        <v>3</v>
      </c>
      <c r="S68" s="7" t="s">
        <v>29</v>
      </c>
      <c r="T68" s="7" t="s">
        <v>4</v>
      </c>
      <c r="U68" s="8" t="s">
        <v>5</v>
      </c>
      <c r="V68" s="8" t="s">
        <v>6</v>
      </c>
      <c r="W68" s="8" t="s">
        <v>7</v>
      </c>
      <c r="X68" s="8" t="s">
        <v>8</v>
      </c>
      <c r="Y68" s="8" t="s">
        <v>9</v>
      </c>
      <c r="Z68" s="7" t="s">
        <v>10</v>
      </c>
      <c r="AA68" s="7" t="s">
        <v>11</v>
      </c>
      <c r="AB68" s="7" t="s">
        <v>12</v>
      </c>
      <c r="AO68" s="3" t="s">
        <v>13</v>
      </c>
    </row>
    <row r="69" spans="1:43" ht="15" customHeight="1" thickTop="1" thickBot="1" x14ac:dyDescent="0.25">
      <c r="A69" s="9">
        <v>10</v>
      </c>
      <c r="B69" s="10" t="s">
        <v>46</v>
      </c>
      <c r="C69" s="11">
        <v>1</v>
      </c>
      <c r="D69" s="12">
        <v>2</v>
      </c>
      <c r="E69" s="12">
        <v>3</v>
      </c>
      <c r="F69" s="13">
        <v>4</v>
      </c>
      <c r="G69" s="106"/>
      <c r="H69" s="14" t="s">
        <v>15</v>
      </c>
      <c r="I69" s="13" t="s">
        <v>16</v>
      </c>
      <c r="K69" s="3" t="str">
        <f t="shared" ref="K69:K74" si="123">CONCATENATE(P69," - ",S69)</f>
        <v>bye - bye</v>
      </c>
      <c r="L69" s="3" t="str">
        <f t="shared" ref="L69:L74" si="124">IF(SUM(Z69:AA69)=0,AE69,CONCATENATE(Z69," : ",AA69," (",U69,",",V69,",",W69,IF(Z69+AA69&gt;3,",",""),X69,IF(Z69+AA69&gt;4,",",""),Y69,")"))</f>
        <v>3 : 0 (6,2,9)</v>
      </c>
      <c r="N69" s="3" t="str">
        <f t="shared" ref="N69:N74" si="125">CONCATENATE("Dvouhra - Skupina H")</f>
        <v>Dvouhra - Skupina H</v>
      </c>
      <c r="O69" s="3">
        <f>A70</f>
        <v>0</v>
      </c>
      <c r="P69" s="3" t="str">
        <f>IF($O69=0,"bye",VLOOKUP($O69,seznam!$A$2:$C$268,2))</f>
        <v>bye</v>
      </c>
      <c r="Q69" s="3" t="str">
        <f>IF($O69=0,"",VLOOKUP($O69,seznam!$A$2:$D$268,4))</f>
        <v/>
      </c>
      <c r="R69" s="3">
        <f>A73</f>
        <v>0</v>
      </c>
      <c r="S69" s="3" t="str">
        <f>IF($R69=0,"bye",VLOOKUP($R69,seznam!$A$2:$C$268,2))</f>
        <v>bye</v>
      </c>
      <c r="T69" s="3" t="str">
        <f>IF($R69=0,"",VLOOKUP($R69,seznam!$A$2:$D$268,4))</f>
        <v/>
      </c>
      <c r="U69" s="89" t="s">
        <v>63</v>
      </c>
      <c r="V69" s="90" t="s">
        <v>48</v>
      </c>
      <c r="W69" s="90" t="s">
        <v>73</v>
      </c>
      <c r="X69" s="90"/>
      <c r="Y69" s="91"/>
      <c r="Z69" s="3">
        <f t="shared" ref="Z69:Z74" si="126">COUNTIF(AI69:AM69,"&gt;0")</f>
        <v>3</v>
      </c>
      <c r="AA69" s="3">
        <f t="shared" ref="AA69:AA74" si="127">COUNTIF(AI69:AM69,"&lt;0")</f>
        <v>0</v>
      </c>
      <c r="AB69" s="3">
        <f t="shared" ref="AB69:AB74" si="128">IF(Z69=AA69,0,IF(Z69&gt;AA69,O69,R69))</f>
        <v>0</v>
      </c>
      <c r="AC69" s="3" t="str">
        <f>IF($AB69=0,"",VLOOKUP($AB69,seznam!$A$2:$C$268,2))</f>
        <v/>
      </c>
      <c r="AD69" s="3" t="str">
        <f t="shared" ref="AD69:AD74" si="129">IF(Z69=AA69,"",IF(Z69&gt;AA69,CONCATENATE(Z69,":",AA69," (",U69,",",V69,",",W69,IF(SUM(Z69:AA69)&gt;3,",",""),X69,IF(SUM(Z69:AA69)&gt;4,",",""),Y69,")"),CONCATENATE(AA69,":",Z69," (",-U69,",",-V69,",",-W69,IF(SUM(Z69:AA69)&gt;3,CONCATENATE(",",-X69),""),IF(SUM(Z69:AA69)&gt;4,CONCATENATE(",",-Y69),""),")")))</f>
        <v>3:0 (6,2,9)</v>
      </c>
      <c r="AE69" s="3" t="str">
        <f t="shared" ref="AE69:AE74" si="130">IF(SUM(Z69:AA69)=0,"",AD69)</f>
        <v>3:0 (6,2,9)</v>
      </c>
      <c r="AF69" s="3">
        <f t="shared" ref="AF69:AF74" si="131">IF(U69="",0,IF(Z69&gt;AA69,2,1))</f>
        <v>2</v>
      </c>
      <c r="AG69" s="3">
        <f t="shared" ref="AG69:AG74" si="132">IF(U69="",0,IF(AA69&gt;Z69,2,1))</f>
        <v>1</v>
      </c>
      <c r="AI69" s="3">
        <f t="shared" ref="AI69:AI74" si="133">IF(U69="",0,IF(MID(U69,1,1)="-",-1,1))</f>
        <v>1</v>
      </c>
      <c r="AJ69" s="3">
        <f t="shared" ref="AJ69:AJ74" si="134">IF(V69="",0,IF(MID(V69,1,1)="-",-1,1))</f>
        <v>1</v>
      </c>
      <c r="AK69" s="3">
        <f t="shared" ref="AK69:AK74" si="135">IF(W69="",0,IF(MID(W69,1,1)="-",-1,1))</f>
        <v>1</v>
      </c>
      <c r="AL69" s="3">
        <f t="shared" ref="AL69:AL74" si="136">IF(X69="",0,IF(MID(X69,1,1)="-",-1,1))</f>
        <v>0</v>
      </c>
      <c r="AM69" s="3">
        <f t="shared" ref="AM69:AM74" si="137">IF(Y69="",0,IF(MID(Y69,1,1)="-",-1,1))</f>
        <v>0</v>
      </c>
      <c r="AO69" s="3" t="str">
        <f>CONCATENATE("&lt;Table border=1 cellpading=0 cellspacing=0 width=480&gt;&lt;TR&gt;&lt;TH colspan=2&gt;",B69,"&lt;TH&gt;1&lt;TH&gt;2&lt;TH&gt;3&lt;TH&gt;4&lt;TH&gt;Body&lt;TH&gt;Pořadí&lt;/TH&gt;&lt;/TR&gt;")</f>
        <v>&lt;Table border=1 cellpading=0 cellspacing=0 width=480&gt;&lt;TR&gt;&lt;TH colspan=2&gt;Skupina I&lt;TH&gt;1&lt;TH&gt;2&lt;TH&gt;3&lt;TH&gt;4&lt;TH&gt;Body&lt;TH&gt;Pořadí&lt;/TH&gt;&lt;/TR&gt;</v>
      </c>
      <c r="AQ69" s="3" t="str">
        <f>CONCATENATE("&lt;TR&gt;&lt;TD width=250&gt;",K69,"&lt;TD&gt;",L69,"&lt;/TD&gt;&lt;/TR&gt;")</f>
        <v>&lt;TR&gt;&lt;TD width=250&gt;bye - bye&lt;TD&gt;3 : 0 (6,2,9)&lt;/TD&gt;&lt;/TR&gt;</v>
      </c>
    </row>
    <row r="70" spans="1:43" ht="15" customHeight="1" thickTop="1" x14ac:dyDescent="0.2">
      <c r="A70" s="86"/>
      <c r="B70" s="15" t="str">
        <f>IF($A70="","",CONCATENATE(VLOOKUP($A70,seznam!$A$2:$B$268,2)," (",VLOOKUP($A70,seznam!$A$2:$E$269,4),")"))</f>
        <v/>
      </c>
      <c r="C70" s="16" t="s">
        <v>17</v>
      </c>
      <c r="D70" s="17" t="str">
        <f>IF(Z72+AA72=0,"",CONCATENATE(Z72,":",AA72))</f>
        <v>3:0</v>
      </c>
      <c r="E70" s="17" t="str">
        <f>IF(Z74+AA74=0,"",CONCATENATE(AA74,":",Z74))</f>
        <v>3:0</v>
      </c>
      <c r="F70" s="18" t="str">
        <f>IF(Z69+AA69=0,"",CONCATENATE(Z69,":",AA69))</f>
        <v>3:0</v>
      </c>
      <c r="G70" s="107"/>
      <c r="H70" s="19">
        <f>IF(AF69+AF72+AG74=0,"",AF69+AF72+AG74)</f>
        <v>6</v>
      </c>
      <c r="I70" s="83" t="s">
        <v>59</v>
      </c>
      <c r="K70" s="3" t="str">
        <f t="shared" si="123"/>
        <v>bye - bye</v>
      </c>
      <c r="L70" s="3" t="str">
        <f t="shared" si="124"/>
        <v>0 : 3 (-3,-6,-6)</v>
      </c>
      <c r="N70" s="3" t="str">
        <f t="shared" si="125"/>
        <v>Dvouhra - Skupina H</v>
      </c>
      <c r="O70" s="3">
        <f>A71</f>
        <v>0</v>
      </c>
      <c r="P70" s="3" t="str">
        <f>IF($O70=0,"bye",VLOOKUP($O70,seznam!$A$2:$C$268,2))</f>
        <v>bye</v>
      </c>
      <c r="Q70" s="3" t="str">
        <f>IF($O70=0,"",VLOOKUP($O70,seznam!$A$2:$D$268,4))</f>
        <v/>
      </c>
      <c r="R70" s="3">
        <f>A72</f>
        <v>0</v>
      </c>
      <c r="S70" s="3" t="str">
        <f>IF($R70=0,"bye",VLOOKUP($R70,seznam!$A$2:$C$268,2))</f>
        <v>bye</v>
      </c>
      <c r="T70" s="3" t="str">
        <f>IF($R70=0,"",VLOOKUP($R70,seznam!$A$2:$D$268,4))</f>
        <v/>
      </c>
      <c r="U70" s="92" t="s">
        <v>66</v>
      </c>
      <c r="V70" s="93" t="s">
        <v>65</v>
      </c>
      <c r="W70" s="93" t="s">
        <v>65</v>
      </c>
      <c r="X70" s="93"/>
      <c r="Y70" s="94"/>
      <c r="Z70" s="3">
        <f t="shared" si="126"/>
        <v>0</v>
      </c>
      <c r="AA70" s="3">
        <f t="shared" si="127"/>
        <v>3</v>
      </c>
      <c r="AB70" s="3">
        <f t="shared" si="128"/>
        <v>0</v>
      </c>
      <c r="AC70" s="3" t="str">
        <f>IF($AB70=0,"",VLOOKUP($AB70,seznam!$A$2:$C$268,2))</f>
        <v/>
      </c>
      <c r="AD70" s="3" t="str">
        <f t="shared" si="129"/>
        <v>3:0 (3,6,6)</v>
      </c>
      <c r="AE70" s="3" t="str">
        <f t="shared" si="130"/>
        <v>3:0 (3,6,6)</v>
      </c>
      <c r="AF70" s="3">
        <f t="shared" si="131"/>
        <v>1</v>
      </c>
      <c r="AG70" s="3">
        <f t="shared" si="132"/>
        <v>2</v>
      </c>
      <c r="AI70" s="3">
        <f t="shared" si="133"/>
        <v>-1</v>
      </c>
      <c r="AJ70" s="3">
        <f t="shared" si="134"/>
        <v>-1</v>
      </c>
      <c r="AK70" s="3">
        <f t="shared" si="135"/>
        <v>-1</v>
      </c>
      <c r="AL70" s="3">
        <f t="shared" si="136"/>
        <v>0</v>
      </c>
      <c r="AM70" s="3">
        <f t="shared" si="137"/>
        <v>0</v>
      </c>
      <c r="AO70" s="3" t="str">
        <f>CONCATENATE(AP70,AP71,AP72,AP73,)</f>
        <v>&lt;TR&gt;&lt;TD&gt;&lt;TD width=200&gt;&lt;TD&gt;XXX&lt;TD&gt;3:0&lt;TD&gt;3:0&lt;TD&gt;3:0&lt;TD&gt;6&lt;TD&gt;1.&lt;/TD&gt;&lt;/TR&gt;&lt;TR&gt;&lt;TD&gt;&lt;TD width=200&gt;&lt;TD&gt;0:3&lt;TD&gt;XXX&lt;TD&gt;0:3&lt;TD&gt;1:3&lt;TD&gt;3&lt;TD&gt;4.&lt;/TD&gt;&lt;/TR&gt;&lt;TR&gt;&lt;TD&gt;&lt;TD width=200&gt;&lt;TD&gt;0:3&lt;TD&gt;3:0&lt;TD&gt;XXX&lt;TD&gt;3:1&lt;TD&gt;5&lt;TD&gt;2.&lt;/TD&gt;&lt;/TR&gt;&lt;TR&gt;&lt;TD&gt;&lt;TD width=200&gt;&lt;TD&gt;0:3&lt;TD&gt;3:1&lt;TD&gt;1:3&lt;TD&gt;XXX&lt;TD&gt;4&lt;TD&gt;3.&lt;/TD&gt;&lt;/TR&gt;</v>
      </c>
      <c r="AP70" s="3" t="str">
        <f>CONCATENATE("&lt;TR&gt;&lt;TD&gt;",A70,"&lt;TD width=200&gt;",B70,"&lt;TD&gt;",C70,"&lt;TD&gt;",D70,"&lt;TD&gt;",E70,"&lt;TD&gt;",F70,"&lt;TD&gt;",H70,"&lt;TD&gt;",I70,"&lt;/TD&gt;&lt;/TR&gt;")</f>
        <v>&lt;TR&gt;&lt;TD&gt;&lt;TD width=200&gt;&lt;TD&gt;XXX&lt;TD&gt;3:0&lt;TD&gt;3:0&lt;TD&gt;3:0&lt;TD&gt;6&lt;TD&gt;1.&lt;/TD&gt;&lt;/TR&gt;</v>
      </c>
      <c r="AQ70" s="3" t="str">
        <f>CONCATENATE("&lt;TR&gt;&lt;TD&gt;",K70,"&lt;TD&gt;",L70,"&lt;/TD&gt;&lt;/TR&gt;")</f>
        <v>&lt;TR&gt;&lt;TD&gt;bye - bye&lt;TD&gt;0 : 3 (-3,-6,-6)&lt;/TD&gt;&lt;/TR&gt;</v>
      </c>
    </row>
    <row r="71" spans="1:43" ht="15" customHeight="1" x14ac:dyDescent="0.2">
      <c r="A71" s="87"/>
      <c r="B71" s="20" t="str">
        <f>IF($A71="","",CONCATENATE(VLOOKUP($A71,seznam!$A$2:$B$268,2)," (",VLOOKUP($A71,seznam!$A$2:$E$269,4),")"))</f>
        <v/>
      </c>
      <c r="C71" s="21" t="str">
        <f>IF(Z72+AA72=0,"",CONCATENATE(AA72,":",Z72))</f>
        <v>0:3</v>
      </c>
      <c r="D71" s="22" t="s">
        <v>17</v>
      </c>
      <c r="E71" s="22" t="str">
        <f>IF(Z70+AA70=0,"",CONCATENATE(Z70,":",AA70))</f>
        <v>0:3</v>
      </c>
      <c r="F71" s="23" t="str">
        <f>IF(Z73+AA73=0,"",CONCATENATE(Z73,":",AA73))</f>
        <v>1:3</v>
      </c>
      <c r="G71" s="108"/>
      <c r="H71" s="24">
        <f>IF(AF70+AG72+AF73=0,"",AF70+AG72+AF73)</f>
        <v>3</v>
      </c>
      <c r="I71" s="84" t="s">
        <v>62</v>
      </c>
      <c r="K71" s="3" t="str">
        <f t="shared" si="123"/>
        <v>bye - bye</v>
      </c>
      <c r="L71" s="3" t="str">
        <f t="shared" si="124"/>
        <v>1 : 3 (-2,-3,9,-7)</v>
      </c>
      <c r="N71" s="3" t="str">
        <f t="shared" si="125"/>
        <v>Dvouhra - Skupina H</v>
      </c>
      <c r="O71" s="3">
        <f>A73</f>
        <v>0</v>
      </c>
      <c r="P71" s="3" t="str">
        <f>IF($O71=0,"bye",VLOOKUP($O71,seznam!$A$2:$C$268,2))</f>
        <v>bye</v>
      </c>
      <c r="Q71" s="3" t="str">
        <f>IF($O71=0,"",VLOOKUP($O71,seznam!$A$2:$D$268,4))</f>
        <v/>
      </c>
      <c r="R71" s="3">
        <f>A72</f>
        <v>0</v>
      </c>
      <c r="S71" s="3" t="str">
        <f>IF($R71=0,"bye",VLOOKUP($R71,seznam!$A$2:$C$268,2))</f>
        <v>bye</v>
      </c>
      <c r="T71" s="3" t="str">
        <f>IF($R71=0,"",VLOOKUP($R71,seznam!$A$2:$D$268,4))</f>
        <v/>
      </c>
      <c r="U71" s="92" t="s">
        <v>72</v>
      </c>
      <c r="V71" s="93" t="s">
        <v>66</v>
      </c>
      <c r="W71" s="93" t="s">
        <v>73</v>
      </c>
      <c r="X71" s="93" t="s">
        <v>54</v>
      </c>
      <c r="Y71" s="94"/>
      <c r="Z71" s="3">
        <f t="shared" si="126"/>
        <v>1</v>
      </c>
      <c r="AA71" s="3">
        <f t="shared" si="127"/>
        <v>3</v>
      </c>
      <c r="AB71" s="3">
        <f t="shared" si="128"/>
        <v>0</v>
      </c>
      <c r="AC71" s="3" t="str">
        <f>IF($AB71=0,"",VLOOKUP($AB71,seznam!$A$2:$C$268,2))</f>
        <v/>
      </c>
      <c r="AD71" s="3" t="str">
        <f t="shared" si="129"/>
        <v>3:1 (2,3,-9,7)</v>
      </c>
      <c r="AE71" s="3" t="str">
        <f t="shared" si="130"/>
        <v>3:1 (2,3,-9,7)</v>
      </c>
      <c r="AF71" s="3">
        <f t="shared" si="131"/>
        <v>1</v>
      </c>
      <c r="AG71" s="3">
        <f t="shared" si="132"/>
        <v>2</v>
      </c>
      <c r="AI71" s="3">
        <f t="shared" si="133"/>
        <v>-1</v>
      </c>
      <c r="AJ71" s="3">
        <f t="shared" si="134"/>
        <v>-1</v>
      </c>
      <c r="AK71" s="3">
        <f t="shared" si="135"/>
        <v>1</v>
      </c>
      <c r="AL71" s="3">
        <f t="shared" si="136"/>
        <v>-1</v>
      </c>
      <c r="AM71" s="3">
        <f t="shared" si="137"/>
        <v>0</v>
      </c>
      <c r="AO71" s="3" t="str">
        <f>CONCATENATE("&lt;/Table&gt;&lt;TD width=420&gt;&lt;Table&gt;")</f>
        <v>&lt;/Table&gt;&lt;TD width=420&gt;&lt;Table&gt;</v>
      </c>
      <c r="AP71" s="3" t="str">
        <f>CONCATENATE("&lt;TR&gt;&lt;TD&gt;",A71,"&lt;TD width=200&gt;",B71,"&lt;TD&gt;",C71,"&lt;TD&gt;",D71,"&lt;TD&gt;",E71,"&lt;TD&gt;",F71,"&lt;TD&gt;",H71,"&lt;TD&gt;",I71,"&lt;/TD&gt;&lt;/TR&gt;")</f>
        <v>&lt;TR&gt;&lt;TD&gt;&lt;TD width=200&gt;&lt;TD&gt;0:3&lt;TD&gt;XXX&lt;TD&gt;0:3&lt;TD&gt;1:3&lt;TD&gt;3&lt;TD&gt;4.&lt;/TD&gt;&lt;/TR&gt;</v>
      </c>
      <c r="AQ71" s="3" t="str">
        <f>CONCATENATE("&lt;TR&gt;&lt;TD&gt;",K71,"&lt;TD&gt;",L71,"&lt;/TD&gt;&lt;/TR&gt;")</f>
        <v>&lt;TR&gt;&lt;TD&gt;bye - bye&lt;TD&gt;1 : 3 (-2,-3,9,-7)&lt;/TD&gt;&lt;/TR&gt;</v>
      </c>
    </row>
    <row r="72" spans="1:43" ht="15" customHeight="1" x14ac:dyDescent="0.2">
      <c r="A72" s="87"/>
      <c r="B72" s="20" t="str">
        <f>IF($A72="","",CONCATENATE(VLOOKUP($A72,seznam!$A$2:$B$268,2)," (",VLOOKUP($A72,seznam!$A$2:$E$269,4),")"))</f>
        <v/>
      </c>
      <c r="C72" s="21" t="str">
        <f>IF(Z74+AA74=0,"",CONCATENATE(Z74,":",AA74))</f>
        <v>0:3</v>
      </c>
      <c r="D72" s="22" t="str">
        <f>IF(Z70+AA70=0,"",CONCATENATE(AA70,":",Z70))</f>
        <v>3:0</v>
      </c>
      <c r="E72" s="22" t="s">
        <v>17</v>
      </c>
      <c r="F72" s="23" t="str">
        <f>IF(Z71+AA71=0,"",CONCATENATE(AA71,":",Z71))</f>
        <v>3:1</v>
      </c>
      <c r="G72" s="108"/>
      <c r="H72" s="24">
        <f>IF(AG70+AG71+AF74=0,"",AG70+AG71+AF74)</f>
        <v>5</v>
      </c>
      <c r="I72" s="84" t="s">
        <v>61</v>
      </c>
      <c r="K72" s="3" t="str">
        <f t="shared" si="123"/>
        <v>bye - bye</v>
      </c>
      <c r="L72" s="3" t="str">
        <f t="shared" si="124"/>
        <v>3 : 0 (4,4,5)</v>
      </c>
      <c r="N72" s="3" t="str">
        <f t="shared" si="125"/>
        <v>Dvouhra - Skupina H</v>
      </c>
      <c r="O72" s="3">
        <f>A70</f>
        <v>0</v>
      </c>
      <c r="P72" s="3" t="str">
        <f>IF($O72=0,"bye",VLOOKUP($O72,seznam!$A$2:$C$268,2))</f>
        <v>bye</v>
      </c>
      <c r="Q72" s="3" t="str">
        <f>IF($O72=0,"",VLOOKUP($O72,seznam!$A$2:$D$268,4))</f>
        <v/>
      </c>
      <c r="R72" s="3">
        <f>A71</f>
        <v>0</v>
      </c>
      <c r="S72" s="3" t="str">
        <f>IF($R72=0,"bye",VLOOKUP($R72,seznam!$A$2:$C$268,2))</f>
        <v>bye</v>
      </c>
      <c r="T72" s="3" t="str">
        <f>IF($R72=0,"",VLOOKUP($R72,seznam!$A$2:$D$268,4))</f>
        <v/>
      </c>
      <c r="U72" s="92" t="s">
        <v>57</v>
      </c>
      <c r="V72" s="93" t="s">
        <v>57</v>
      </c>
      <c r="W72" s="93" t="s">
        <v>56</v>
      </c>
      <c r="X72" s="93"/>
      <c r="Y72" s="94"/>
      <c r="Z72" s="3">
        <f t="shared" si="126"/>
        <v>3</v>
      </c>
      <c r="AA72" s="3">
        <f t="shared" si="127"/>
        <v>0</v>
      </c>
      <c r="AB72" s="3">
        <f t="shared" si="128"/>
        <v>0</v>
      </c>
      <c r="AC72" s="3" t="str">
        <f>IF($AB72=0,"",VLOOKUP($AB72,seznam!$A$2:$C$268,2))</f>
        <v/>
      </c>
      <c r="AD72" s="3" t="str">
        <f t="shared" si="129"/>
        <v>3:0 (4,4,5)</v>
      </c>
      <c r="AE72" s="3" t="str">
        <f t="shared" si="130"/>
        <v>3:0 (4,4,5)</v>
      </c>
      <c r="AF72" s="3">
        <f t="shared" si="131"/>
        <v>2</v>
      </c>
      <c r="AG72" s="3">
        <f t="shared" si="132"/>
        <v>1</v>
      </c>
      <c r="AI72" s="3">
        <f t="shared" si="133"/>
        <v>1</v>
      </c>
      <c r="AJ72" s="3">
        <f t="shared" si="134"/>
        <v>1</v>
      </c>
      <c r="AK72" s="3">
        <f t="shared" si="135"/>
        <v>1</v>
      </c>
      <c r="AL72" s="3">
        <f t="shared" si="136"/>
        <v>0</v>
      </c>
      <c r="AM72" s="3">
        <f t="shared" si="137"/>
        <v>0</v>
      </c>
      <c r="AO72" s="3" t="str">
        <f>CONCATENATE(AQ69,AQ70,AQ71,AQ72,AQ73,AQ74,)</f>
        <v>&lt;TR&gt;&lt;TD width=250&gt;bye - bye&lt;TD&gt;3 : 0 (6,2,9)&lt;/TD&gt;&lt;/TR&gt;&lt;TR&gt;&lt;TD&gt;bye - bye&lt;TD&gt;0 : 3 (-3,-6,-6)&lt;/TD&gt;&lt;/TR&gt;&lt;TR&gt;&lt;TD&gt;bye - bye&lt;TD&gt;1 : 3 (-2,-3,9,-7)&lt;/TD&gt;&lt;/TR&gt;&lt;TR&gt;&lt;TD&gt;bye - bye&lt;TD&gt;3 : 0 (4,4,5)&lt;/TD&gt;&lt;/TR&gt;&lt;TR&gt;&lt;TD&gt;bye - bye&lt;TD&gt;1 : 3 (-8,-8,7,-5)&lt;/TD&gt;&lt;/TR&gt;&lt;TR&gt;&lt;TD&gt;bye - bye&lt;TD&gt;0 : 3 (-4,-3,-3)&lt;/TD&gt;&lt;/TR&gt;</v>
      </c>
      <c r="AP72" s="3" t="str">
        <f>CONCATENATE("&lt;TR&gt;&lt;TD&gt;",A72,"&lt;TD width=200&gt;",B72,"&lt;TD&gt;",C72,"&lt;TD&gt;",D72,"&lt;TD&gt;",E72,"&lt;TD&gt;",F72,"&lt;TD&gt;",H72,"&lt;TD&gt;",I72,"&lt;/TD&gt;&lt;/TR&gt;")</f>
        <v>&lt;TR&gt;&lt;TD&gt;&lt;TD width=200&gt;&lt;TD&gt;0:3&lt;TD&gt;3:0&lt;TD&gt;XXX&lt;TD&gt;3:1&lt;TD&gt;5&lt;TD&gt;2.&lt;/TD&gt;&lt;/TR&gt;</v>
      </c>
      <c r="AQ72" s="3" t="str">
        <f>CONCATENATE("&lt;TR&gt;&lt;TD&gt;",K72,"&lt;TD&gt;",L72,"&lt;/TD&gt;&lt;/TR&gt;")</f>
        <v>&lt;TR&gt;&lt;TD&gt;bye - bye&lt;TD&gt;3 : 0 (4,4,5)&lt;/TD&gt;&lt;/TR&gt;</v>
      </c>
    </row>
    <row r="73" spans="1:43" ht="15" customHeight="1" thickBot="1" x14ac:dyDescent="0.25">
      <c r="A73" s="88"/>
      <c r="B73" s="25" t="str">
        <f>IF($A73="","",CONCATENATE(VLOOKUP($A73,seznam!$A$2:$B$268,2)," (",VLOOKUP($A73,seznam!$A$2:$E$269,4),")"))</f>
        <v/>
      </c>
      <c r="C73" s="26" t="str">
        <f>IF(Z69+AA69=0,"",CONCATENATE(AA69,":",Z69))</f>
        <v>0:3</v>
      </c>
      <c r="D73" s="27" t="str">
        <f>IF(Z73+AA73=0,"",CONCATENATE(AA73,":",Z73))</f>
        <v>3:1</v>
      </c>
      <c r="E73" s="27" t="str">
        <f>IF(Z71+AA71=0,"",CONCATENATE(Z71,":",AA71))</f>
        <v>1:3</v>
      </c>
      <c r="F73" s="28" t="s">
        <v>17</v>
      </c>
      <c r="G73" s="109"/>
      <c r="H73" s="29">
        <f>IF(AG69+AF71+AG73=0,"",AG69+AF71+AG73)</f>
        <v>4</v>
      </c>
      <c r="I73" s="85" t="s">
        <v>60</v>
      </c>
      <c r="K73" s="3" t="str">
        <f t="shared" si="123"/>
        <v>bye - bye</v>
      </c>
      <c r="L73" s="3" t="str">
        <f t="shared" si="124"/>
        <v>1 : 3 (-8,-8,7,-5)</v>
      </c>
      <c r="N73" s="3" t="str">
        <f t="shared" si="125"/>
        <v>Dvouhra - Skupina H</v>
      </c>
      <c r="O73" s="3">
        <f>A71</f>
        <v>0</v>
      </c>
      <c r="P73" s="3" t="str">
        <f>IF($O73=0,"bye",VLOOKUP($O73,seznam!$A$2:$C$268,2))</f>
        <v>bye</v>
      </c>
      <c r="Q73" s="3" t="str">
        <f>IF($O73=0,"",VLOOKUP($O73,seznam!$A$2:$D$268,4))</f>
        <v/>
      </c>
      <c r="R73" s="3">
        <f>A73</f>
        <v>0</v>
      </c>
      <c r="S73" s="3" t="str">
        <f>IF($R73=0,"bye",VLOOKUP($R73,seznam!$A$2:$C$268,2))</f>
        <v>bye</v>
      </c>
      <c r="T73" s="3" t="str">
        <f>IF($R73=0,"",VLOOKUP($R73,seznam!$A$2:$D$268,4))</f>
        <v/>
      </c>
      <c r="U73" s="92" t="s">
        <v>71</v>
      </c>
      <c r="V73" s="93" t="s">
        <v>71</v>
      </c>
      <c r="W73" s="93" t="s">
        <v>67</v>
      </c>
      <c r="X73" s="93" t="s">
        <v>53</v>
      </c>
      <c r="Y73" s="94"/>
      <c r="Z73" s="3">
        <f t="shared" si="126"/>
        <v>1</v>
      </c>
      <c r="AA73" s="3">
        <f t="shared" si="127"/>
        <v>3</v>
      </c>
      <c r="AB73" s="3">
        <f t="shared" si="128"/>
        <v>0</v>
      </c>
      <c r="AC73" s="3" t="str">
        <f>IF($AB73=0,"",VLOOKUP($AB73,seznam!$A$2:$C$268,2))</f>
        <v/>
      </c>
      <c r="AD73" s="3" t="str">
        <f t="shared" si="129"/>
        <v>3:1 (8,8,-7,5)</v>
      </c>
      <c r="AE73" s="3" t="str">
        <f t="shared" si="130"/>
        <v>3:1 (8,8,-7,5)</v>
      </c>
      <c r="AF73" s="3">
        <f t="shared" si="131"/>
        <v>1</v>
      </c>
      <c r="AG73" s="3">
        <f t="shared" si="132"/>
        <v>2</v>
      </c>
      <c r="AI73" s="3">
        <f t="shared" si="133"/>
        <v>-1</v>
      </c>
      <c r="AJ73" s="3">
        <f t="shared" si="134"/>
        <v>-1</v>
      </c>
      <c r="AK73" s="3">
        <f t="shared" si="135"/>
        <v>1</v>
      </c>
      <c r="AL73" s="3">
        <f t="shared" si="136"/>
        <v>-1</v>
      </c>
      <c r="AM73" s="3">
        <f t="shared" si="137"/>
        <v>0</v>
      </c>
      <c r="AO73" s="3" t="str">
        <f>CONCATENATE("&lt;/Table&gt;&lt;/TD&gt;&lt;/TR&gt;&lt;/Table&gt;&lt;P&gt;")</f>
        <v>&lt;/Table&gt;&lt;/TD&gt;&lt;/TR&gt;&lt;/Table&gt;&lt;P&gt;</v>
      </c>
      <c r="AP73" s="3" t="str">
        <f>CONCATENATE("&lt;TR&gt;&lt;TD&gt;",A73,"&lt;TD width=200&gt;",B73,"&lt;TD&gt;",C73,"&lt;TD&gt;",D73,"&lt;TD&gt;",E73,"&lt;TD&gt;",F73,"&lt;TD&gt;",H73,"&lt;TD&gt;",I73,"&lt;/TD&gt;&lt;/TR&gt;")</f>
        <v>&lt;TR&gt;&lt;TD&gt;&lt;TD width=200&gt;&lt;TD&gt;0:3&lt;TD&gt;3:1&lt;TD&gt;1:3&lt;TD&gt;XXX&lt;TD&gt;4&lt;TD&gt;3.&lt;/TD&gt;&lt;/TR&gt;</v>
      </c>
      <c r="AQ73" s="3" t="str">
        <f>CONCATENATE("&lt;TR&gt;&lt;TD&gt;",K73,"&lt;TD&gt;",L73,"&lt;/TD&gt;&lt;/TR&gt;")</f>
        <v>&lt;TR&gt;&lt;TD&gt;bye - bye&lt;TD&gt;1 : 3 (-8,-8,7,-5)&lt;/TD&gt;&lt;/TR&gt;</v>
      </c>
    </row>
    <row r="74" spans="1:43" ht="15" customHeight="1" thickTop="1" thickBot="1" x14ac:dyDescent="0.25">
      <c r="K74" s="3" t="str">
        <f t="shared" si="123"/>
        <v>bye - bye</v>
      </c>
      <c r="L74" s="3" t="str">
        <f t="shared" si="124"/>
        <v>0 : 3 (-4,-3,-3)</v>
      </c>
      <c r="N74" s="3" t="str">
        <f t="shared" si="125"/>
        <v>Dvouhra - Skupina H</v>
      </c>
      <c r="O74" s="3">
        <f>A72</f>
        <v>0</v>
      </c>
      <c r="P74" s="3" t="str">
        <f>IF($O74=0,"bye",VLOOKUP($O74,seznam!$A$2:$C$268,2))</f>
        <v>bye</v>
      </c>
      <c r="Q74" s="3" t="str">
        <f>IF($O74=0,"",VLOOKUP($O74,seznam!$A$2:$D$268,4))</f>
        <v/>
      </c>
      <c r="R74" s="3">
        <f>A70</f>
        <v>0</v>
      </c>
      <c r="S74" s="3" t="str">
        <f>IF($R74=0,"bye",VLOOKUP($R74,seznam!$A$2:$C$268,2))</f>
        <v>bye</v>
      </c>
      <c r="T74" s="3" t="str">
        <f>IF($R74=0,"",VLOOKUP($R74,seznam!$A$2:$D$268,4))</f>
        <v/>
      </c>
      <c r="U74" s="95" t="s">
        <v>52</v>
      </c>
      <c r="V74" s="96" t="s">
        <v>66</v>
      </c>
      <c r="W74" s="96" t="s">
        <v>66</v>
      </c>
      <c r="X74" s="96"/>
      <c r="Y74" s="97"/>
      <c r="Z74" s="3">
        <f t="shared" si="126"/>
        <v>0</v>
      </c>
      <c r="AA74" s="3">
        <f t="shared" si="127"/>
        <v>3</v>
      </c>
      <c r="AB74" s="3">
        <f t="shared" si="128"/>
        <v>0</v>
      </c>
      <c r="AC74" s="3" t="str">
        <f>IF($AB74=0,"",VLOOKUP($AB74,seznam!$A$2:$C$268,2))</f>
        <v/>
      </c>
      <c r="AD74" s="3" t="str">
        <f t="shared" si="129"/>
        <v>3:0 (4,3,3)</v>
      </c>
      <c r="AE74" s="3" t="str">
        <f t="shared" si="130"/>
        <v>3:0 (4,3,3)</v>
      </c>
      <c r="AF74" s="3">
        <f t="shared" si="131"/>
        <v>1</v>
      </c>
      <c r="AG74" s="3">
        <f t="shared" si="132"/>
        <v>2</v>
      </c>
      <c r="AI74" s="3">
        <f t="shared" si="133"/>
        <v>-1</v>
      </c>
      <c r="AJ74" s="3">
        <f t="shared" si="134"/>
        <v>-1</v>
      </c>
      <c r="AK74" s="3">
        <f t="shared" si="135"/>
        <v>-1</v>
      </c>
      <c r="AL74" s="3">
        <f t="shared" si="136"/>
        <v>0</v>
      </c>
      <c r="AM74" s="3">
        <f t="shared" si="137"/>
        <v>0</v>
      </c>
      <c r="AQ74" s="3" t="str">
        <f>CONCATENATE("&lt;TR&gt;&lt;TD&gt;",K74,"&lt;TD&gt;",L74,"&lt;/TD&gt;&lt;/TR&gt;")</f>
        <v>&lt;TR&gt;&lt;TD&gt;bye - bye&lt;TD&gt;0 : 3 (-4,-3,-3)&lt;/TD&gt;&lt;/TR&gt;</v>
      </c>
    </row>
    <row r="75" spans="1:43" ht="15" customHeight="1" thickTop="1" thickBot="1" x14ac:dyDescent="0.25">
      <c r="N75" s="7" t="str">
        <f>B76</f>
        <v>Skupina J</v>
      </c>
      <c r="O75" s="7" t="s">
        <v>3</v>
      </c>
      <c r="P75" s="7" t="s">
        <v>28</v>
      </c>
      <c r="Q75" s="7" t="s">
        <v>4</v>
      </c>
      <c r="R75" s="7" t="s">
        <v>3</v>
      </c>
      <c r="S75" s="7" t="s">
        <v>29</v>
      </c>
      <c r="T75" s="7" t="s">
        <v>4</v>
      </c>
      <c r="U75" s="8" t="s">
        <v>5</v>
      </c>
      <c r="V75" s="8" t="s">
        <v>6</v>
      </c>
      <c r="W75" s="8" t="s">
        <v>7</v>
      </c>
      <c r="X75" s="8" t="s">
        <v>8</v>
      </c>
      <c r="Y75" s="8" t="s">
        <v>9</v>
      </c>
      <c r="Z75" s="7" t="s">
        <v>10</v>
      </c>
      <c r="AA75" s="7" t="s">
        <v>11</v>
      </c>
      <c r="AB75" s="7" t="s">
        <v>12</v>
      </c>
      <c r="AO75" s="3" t="s">
        <v>13</v>
      </c>
    </row>
    <row r="76" spans="1:43" ht="15" customHeight="1" thickTop="1" thickBot="1" x14ac:dyDescent="0.25">
      <c r="A76" s="9">
        <v>11</v>
      </c>
      <c r="B76" s="10" t="s">
        <v>47</v>
      </c>
      <c r="C76" s="11">
        <v>1</v>
      </c>
      <c r="D76" s="12">
        <v>2</v>
      </c>
      <c r="E76" s="12">
        <v>3</v>
      </c>
      <c r="F76" s="13">
        <v>4</v>
      </c>
      <c r="G76" s="106"/>
      <c r="H76" s="14" t="s">
        <v>15</v>
      </c>
      <c r="I76" s="13" t="s">
        <v>16</v>
      </c>
      <c r="K76" s="3" t="str">
        <f t="shared" ref="K76:K81" si="138">CONCATENATE(P76," - ",S76)</f>
        <v>bye - bye</v>
      </c>
      <c r="L76" s="3" t="str">
        <f t="shared" ref="L76:L81" si="139">IF(SUM(Z76:AA76)=0,AE76,CONCATENATE(Z76," : ",AA76," (",U76,",",V76,",",W76,IF(Z76+AA76&gt;3,",",""),X76,IF(Z76+AA76&gt;4,",",""),Y76,")"))</f>
        <v>3 : 0 (1,3,6)</v>
      </c>
      <c r="N76" s="3" t="str">
        <f t="shared" ref="N76:N81" si="140">CONCATENATE("Dvouhra - Skupina H")</f>
        <v>Dvouhra - Skupina H</v>
      </c>
      <c r="O76" s="3">
        <f>A77</f>
        <v>0</v>
      </c>
      <c r="P76" s="3" t="str">
        <f>IF($O76=0,"bye",VLOOKUP($O76,seznam!$A$2:$C$268,2))</f>
        <v>bye</v>
      </c>
      <c r="Q76" s="3" t="str">
        <f>IF($O76=0,"",VLOOKUP($O76,seznam!$A$2:$D$268,4))</f>
        <v/>
      </c>
      <c r="R76" s="3">
        <f>A80</f>
        <v>0</v>
      </c>
      <c r="S76" s="3" t="str">
        <f>IF($R76=0,"bye",VLOOKUP($R76,seznam!$A$2:$C$268,2))</f>
        <v>bye</v>
      </c>
      <c r="T76" s="3" t="str">
        <f>IF($R76=0,"",VLOOKUP($R76,seznam!$A$2:$D$268,4))</f>
        <v/>
      </c>
      <c r="U76" s="89" t="s">
        <v>70</v>
      </c>
      <c r="V76" s="90" t="s">
        <v>49</v>
      </c>
      <c r="W76" s="90" t="s">
        <v>63</v>
      </c>
      <c r="X76" s="90"/>
      <c r="Y76" s="91"/>
      <c r="Z76" s="3">
        <f t="shared" ref="Z76:Z81" si="141">COUNTIF(AI76:AM76,"&gt;0")</f>
        <v>3</v>
      </c>
      <c r="AA76" s="3">
        <f t="shared" ref="AA76:AA81" si="142">COUNTIF(AI76:AM76,"&lt;0")</f>
        <v>0</v>
      </c>
      <c r="AB76" s="3">
        <f t="shared" ref="AB76:AB81" si="143">IF(Z76=AA76,0,IF(Z76&gt;AA76,O76,R76))</f>
        <v>0</v>
      </c>
      <c r="AC76" s="3" t="str">
        <f>IF($AB76=0,"",VLOOKUP($AB76,seznam!$A$2:$C$268,2))</f>
        <v/>
      </c>
      <c r="AD76" s="3" t="str">
        <f t="shared" ref="AD76:AD81" si="144">IF(Z76=AA76,"",IF(Z76&gt;AA76,CONCATENATE(Z76,":",AA76," (",U76,",",V76,",",W76,IF(SUM(Z76:AA76)&gt;3,",",""),X76,IF(SUM(Z76:AA76)&gt;4,",",""),Y76,")"),CONCATENATE(AA76,":",Z76," (",-U76,",",-V76,",",-W76,IF(SUM(Z76:AA76)&gt;3,CONCATENATE(",",-X76),""),IF(SUM(Z76:AA76)&gt;4,CONCATENATE(",",-Y76),""),")")))</f>
        <v>3:0 (1,3,6)</v>
      </c>
      <c r="AE76" s="3" t="str">
        <f t="shared" ref="AE76:AE81" si="145">IF(SUM(Z76:AA76)=0,"",AD76)</f>
        <v>3:0 (1,3,6)</v>
      </c>
      <c r="AF76" s="3">
        <f t="shared" ref="AF76:AF81" si="146">IF(U76="",0,IF(Z76&gt;AA76,2,1))</f>
        <v>2</v>
      </c>
      <c r="AG76" s="3">
        <f t="shared" ref="AG76:AG81" si="147">IF(U76="",0,IF(AA76&gt;Z76,2,1))</f>
        <v>1</v>
      </c>
      <c r="AI76" s="3">
        <f t="shared" ref="AI76:AI81" si="148">IF(U76="",0,IF(MID(U76,1,1)="-",-1,1))</f>
        <v>1</v>
      </c>
      <c r="AJ76" s="3">
        <f t="shared" ref="AJ76:AJ81" si="149">IF(V76="",0,IF(MID(V76,1,1)="-",-1,1))</f>
        <v>1</v>
      </c>
      <c r="AK76" s="3">
        <f t="shared" ref="AK76:AK81" si="150">IF(W76="",0,IF(MID(W76,1,1)="-",-1,1))</f>
        <v>1</v>
      </c>
      <c r="AL76" s="3">
        <f t="shared" ref="AL76:AL81" si="151">IF(X76="",0,IF(MID(X76,1,1)="-",-1,1))</f>
        <v>0</v>
      </c>
      <c r="AM76" s="3">
        <f t="shared" ref="AM76:AM81" si="152">IF(Y76="",0,IF(MID(Y76,1,1)="-",-1,1))</f>
        <v>0</v>
      </c>
      <c r="AO76" s="3" t="str">
        <f>CONCATENATE("&lt;Table border=1 cellpading=0 cellspacing=0 width=480&gt;&lt;TR&gt;&lt;TH colspan=2&gt;",B76,"&lt;TH&gt;1&lt;TH&gt;2&lt;TH&gt;3&lt;TH&gt;4&lt;TH&gt;Body&lt;TH&gt;Pořadí&lt;/TH&gt;&lt;/TR&gt;")</f>
        <v>&lt;Table border=1 cellpading=0 cellspacing=0 width=480&gt;&lt;TR&gt;&lt;TH colspan=2&gt;Skupina J&lt;TH&gt;1&lt;TH&gt;2&lt;TH&gt;3&lt;TH&gt;4&lt;TH&gt;Body&lt;TH&gt;Pořadí&lt;/TH&gt;&lt;/TR&gt;</v>
      </c>
      <c r="AQ76" s="3" t="str">
        <f>CONCATENATE("&lt;TR&gt;&lt;TD width=250&gt;",K76,"&lt;TD&gt;",L76,"&lt;/TD&gt;&lt;/TR&gt;")</f>
        <v>&lt;TR&gt;&lt;TD width=250&gt;bye - bye&lt;TD&gt;3 : 0 (1,3,6)&lt;/TD&gt;&lt;/TR&gt;</v>
      </c>
    </row>
    <row r="77" spans="1:43" ht="15" customHeight="1" thickTop="1" x14ac:dyDescent="0.2">
      <c r="A77" s="86"/>
      <c r="B77" s="15" t="str">
        <f>IF($A77="","",CONCATENATE(VLOOKUP($A77,seznam!$A$2:$B$268,2)," (",VLOOKUP($A77,seznam!$A$2:$E$269,4),")"))</f>
        <v/>
      </c>
      <c r="C77" s="16" t="s">
        <v>17</v>
      </c>
      <c r="D77" s="17" t="str">
        <f>IF(Z79+AA79=0,"",CONCATENATE(Z79,":",AA79))</f>
        <v>3:2</v>
      </c>
      <c r="E77" s="17" t="str">
        <f>IF(Z81+AA81=0,"",CONCATENATE(AA81,":",Z81))</f>
        <v>3:0</v>
      </c>
      <c r="F77" s="18" t="str">
        <f>IF(Z76+AA76=0,"",CONCATENATE(Z76,":",AA76))</f>
        <v>3:0</v>
      </c>
      <c r="G77" s="107"/>
      <c r="H77" s="19">
        <f>IF(AF76+AF79+AG81=0,"",AF76+AF79+AG81)</f>
        <v>6</v>
      </c>
      <c r="I77" s="83" t="s">
        <v>59</v>
      </c>
      <c r="K77" s="3" t="str">
        <f t="shared" si="138"/>
        <v>bye - bye</v>
      </c>
      <c r="L77" s="3" t="str">
        <f t="shared" si="139"/>
        <v>1 : 3 (-5,3,-4,-6)</v>
      </c>
      <c r="N77" s="3" t="str">
        <f t="shared" si="140"/>
        <v>Dvouhra - Skupina H</v>
      </c>
      <c r="O77" s="3">
        <f>A78</f>
        <v>0</v>
      </c>
      <c r="P77" s="3" t="str">
        <f>IF($O77=0,"bye",VLOOKUP($O77,seznam!$A$2:$C$268,2))</f>
        <v>bye</v>
      </c>
      <c r="Q77" s="3" t="str">
        <f>IF($O77=0,"",VLOOKUP($O77,seznam!$A$2:$D$268,4))</f>
        <v/>
      </c>
      <c r="R77" s="3">
        <f>A79</f>
        <v>0</v>
      </c>
      <c r="S77" s="3" t="str">
        <f>IF($R77=0,"bye",VLOOKUP($R77,seznam!$A$2:$C$268,2))</f>
        <v>bye</v>
      </c>
      <c r="T77" s="3" t="str">
        <f>IF($R77=0,"",VLOOKUP($R77,seznam!$A$2:$D$268,4))</f>
        <v/>
      </c>
      <c r="U77" s="92" t="s">
        <v>53</v>
      </c>
      <c r="V77" s="93" t="s">
        <v>49</v>
      </c>
      <c r="W77" s="93" t="s">
        <v>52</v>
      </c>
      <c r="X77" s="93" t="s">
        <v>65</v>
      </c>
      <c r="Y77" s="94"/>
      <c r="Z77" s="3">
        <f t="shared" si="141"/>
        <v>1</v>
      </c>
      <c r="AA77" s="3">
        <f t="shared" si="142"/>
        <v>3</v>
      </c>
      <c r="AB77" s="3">
        <f t="shared" si="143"/>
        <v>0</v>
      </c>
      <c r="AC77" s="3" t="str">
        <f>IF($AB77=0,"",VLOOKUP($AB77,seznam!$A$2:$C$268,2))</f>
        <v/>
      </c>
      <c r="AD77" s="3" t="str">
        <f t="shared" si="144"/>
        <v>3:1 (5,-3,4,6)</v>
      </c>
      <c r="AE77" s="3" t="str">
        <f t="shared" si="145"/>
        <v>3:1 (5,-3,4,6)</v>
      </c>
      <c r="AF77" s="3">
        <f t="shared" si="146"/>
        <v>1</v>
      </c>
      <c r="AG77" s="3">
        <f t="shared" si="147"/>
        <v>2</v>
      </c>
      <c r="AI77" s="3">
        <f t="shared" si="148"/>
        <v>-1</v>
      </c>
      <c r="AJ77" s="3">
        <f t="shared" si="149"/>
        <v>1</v>
      </c>
      <c r="AK77" s="3">
        <f t="shared" si="150"/>
        <v>-1</v>
      </c>
      <c r="AL77" s="3">
        <f t="shared" si="151"/>
        <v>-1</v>
      </c>
      <c r="AM77" s="3">
        <f t="shared" si="152"/>
        <v>0</v>
      </c>
      <c r="AO77" s="3" t="str">
        <f>CONCATENATE(AP77,AP78,AP79,AP80,)</f>
        <v>&lt;TR&gt;&lt;TD&gt;&lt;TD width=200&gt;&lt;TD&gt;XXX&lt;TD&gt;3:2&lt;TD&gt;3:0&lt;TD&gt;3:0&lt;TD&gt;6&lt;TD&gt;1.&lt;/TD&gt;&lt;/TR&gt;&lt;TR&gt;&lt;TD&gt;&lt;TD width=200&gt;&lt;TD&gt;2:3&lt;TD&gt;XXX&lt;TD&gt;1:3&lt;TD&gt;3:1&lt;TD&gt;4&lt;TD&gt;3.&lt;/TD&gt;&lt;/TR&gt;&lt;TR&gt;&lt;TD&gt;&lt;TD width=200&gt;&lt;TD&gt;0:3&lt;TD&gt;3:1&lt;TD&gt;XXX&lt;TD&gt;3:1&lt;TD&gt;5&lt;TD&gt;2.&lt;/TD&gt;&lt;/TR&gt;&lt;TR&gt;&lt;TD&gt;&lt;TD width=200&gt;&lt;TD&gt;0:3&lt;TD&gt;1:3&lt;TD&gt;1:3&lt;TD&gt;XXX&lt;TD&gt;3&lt;TD&gt;4.&lt;/TD&gt;&lt;/TR&gt;</v>
      </c>
      <c r="AP77" s="3" t="str">
        <f>CONCATENATE("&lt;TR&gt;&lt;TD&gt;",A77,"&lt;TD width=200&gt;",B77,"&lt;TD&gt;",C77,"&lt;TD&gt;",D77,"&lt;TD&gt;",E77,"&lt;TD&gt;",F77,"&lt;TD&gt;",H77,"&lt;TD&gt;",I77,"&lt;/TD&gt;&lt;/TR&gt;")</f>
        <v>&lt;TR&gt;&lt;TD&gt;&lt;TD width=200&gt;&lt;TD&gt;XXX&lt;TD&gt;3:2&lt;TD&gt;3:0&lt;TD&gt;3:0&lt;TD&gt;6&lt;TD&gt;1.&lt;/TD&gt;&lt;/TR&gt;</v>
      </c>
      <c r="AQ77" s="3" t="str">
        <f>CONCATENATE("&lt;TR&gt;&lt;TD&gt;",K77,"&lt;TD&gt;",L77,"&lt;/TD&gt;&lt;/TR&gt;")</f>
        <v>&lt;TR&gt;&lt;TD&gt;bye - bye&lt;TD&gt;1 : 3 (-5,3,-4,-6)&lt;/TD&gt;&lt;/TR&gt;</v>
      </c>
    </row>
    <row r="78" spans="1:43" ht="15" customHeight="1" x14ac:dyDescent="0.2">
      <c r="A78" s="87"/>
      <c r="B78" s="20" t="str">
        <f>IF($A78="","",CONCATENATE(VLOOKUP($A78,seznam!$A$2:$B$268,2)," (",VLOOKUP($A78,seznam!$A$2:$E$269,4),")"))</f>
        <v/>
      </c>
      <c r="C78" s="21" t="str">
        <f>IF(Z79+AA79=0,"",CONCATENATE(AA79,":",Z79))</f>
        <v>2:3</v>
      </c>
      <c r="D78" s="22" t="s">
        <v>17</v>
      </c>
      <c r="E78" s="22" t="str">
        <f>IF(Z77+AA77=0,"",CONCATENATE(Z77,":",AA77))</f>
        <v>1:3</v>
      </c>
      <c r="F78" s="23" t="str">
        <f>IF(Z80+AA80=0,"",CONCATENATE(Z80,":",AA80))</f>
        <v>3:1</v>
      </c>
      <c r="G78" s="108"/>
      <c r="H78" s="24">
        <f>IF(AF77+AG79+AF80=0,"",AF77+AG79+AF80)</f>
        <v>4</v>
      </c>
      <c r="I78" s="84" t="s">
        <v>60</v>
      </c>
      <c r="K78" s="3" t="str">
        <f t="shared" si="138"/>
        <v>bye - bye</v>
      </c>
      <c r="L78" s="3" t="str">
        <f t="shared" si="139"/>
        <v>1 : 3 (-12,6,-1,-8)</v>
      </c>
      <c r="N78" s="3" t="str">
        <f t="shared" si="140"/>
        <v>Dvouhra - Skupina H</v>
      </c>
      <c r="O78" s="3">
        <f>A80</f>
        <v>0</v>
      </c>
      <c r="P78" s="3" t="str">
        <f>IF($O78=0,"bye",VLOOKUP($O78,seznam!$A$2:$C$268,2))</f>
        <v>bye</v>
      </c>
      <c r="Q78" s="3" t="str">
        <f>IF($O78=0,"",VLOOKUP($O78,seznam!$A$2:$D$268,4))</f>
        <v/>
      </c>
      <c r="R78" s="3">
        <f>A79</f>
        <v>0</v>
      </c>
      <c r="S78" s="3" t="str">
        <f>IF($R78=0,"bye",VLOOKUP($R78,seznam!$A$2:$C$268,2))</f>
        <v>bye</v>
      </c>
      <c r="T78" s="3" t="str">
        <f>IF($R78=0,"",VLOOKUP($R78,seznam!$A$2:$D$268,4))</f>
        <v/>
      </c>
      <c r="U78" s="92" t="s">
        <v>76</v>
      </c>
      <c r="V78" s="93" t="s">
        <v>63</v>
      </c>
      <c r="W78" s="93" t="s">
        <v>55</v>
      </c>
      <c r="X78" s="93" t="s">
        <v>71</v>
      </c>
      <c r="Y78" s="94"/>
      <c r="Z78" s="3">
        <f t="shared" si="141"/>
        <v>1</v>
      </c>
      <c r="AA78" s="3">
        <f t="shared" si="142"/>
        <v>3</v>
      </c>
      <c r="AB78" s="3">
        <f t="shared" si="143"/>
        <v>0</v>
      </c>
      <c r="AC78" s="3" t="str">
        <f>IF($AB78=0,"",VLOOKUP($AB78,seznam!$A$2:$C$268,2))</f>
        <v/>
      </c>
      <c r="AD78" s="3" t="str">
        <f t="shared" si="144"/>
        <v>3:1 (12,-6,1,8)</v>
      </c>
      <c r="AE78" s="3" t="str">
        <f t="shared" si="145"/>
        <v>3:1 (12,-6,1,8)</v>
      </c>
      <c r="AF78" s="3">
        <f t="shared" si="146"/>
        <v>1</v>
      </c>
      <c r="AG78" s="3">
        <f t="shared" si="147"/>
        <v>2</v>
      </c>
      <c r="AI78" s="3">
        <f t="shared" si="148"/>
        <v>-1</v>
      </c>
      <c r="AJ78" s="3">
        <f t="shared" si="149"/>
        <v>1</v>
      </c>
      <c r="AK78" s="3">
        <f t="shared" si="150"/>
        <v>-1</v>
      </c>
      <c r="AL78" s="3">
        <f t="shared" si="151"/>
        <v>-1</v>
      </c>
      <c r="AM78" s="3">
        <f t="shared" si="152"/>
        <v>0</v>
      </c>
      <c r="AO78" s="3" t="str">
        <f>CONCATENATE("&lt;/Table&gt;&lt;TD width=420&gt;&lt;Table&gt;")</f>
        <v>&lt;/Table&gt;&lt;TD width=420&gt;&lt;Table&gt;</v>
      </c>
      <c r="AP78" s="3" t="str">
        <f>CONCATENATE("&lt;TR&gt;&lt;TD&gt;",A78,"&lt;TD width=200&gt;",B78,"&lt;TD&gt;",C78,"&lt;TD&gt;",D78,"&lt;TD&gt;",E78,"&lt;TD&gt;",F78,"&lt;TD&gt;",H78,"&lt;TD&gt;",I78,"&lt;/TD&gt;&lt;/TR&gt;")</f>
        <v>&lt;TR&gt;&lt;TD&gt;&lt;TD width=200&gt;&lt;TD&gt;2:3&lt;TD&gt;XXX&lt;TD&gt;1:3&lt;TD&gt;3:1&lt;TD&gt;4&lt;TD&gt;3.&lt;/TD&gt;&lt;/TR&gt;</v>
      </c>
      <c r="AQ78" s="3" t="str">
        <f>CONCATENATE("&lt;TR&gt;&lt;TD&gt;",K78,"&lt;TD&gt;",L78,"&lt;/TD&gt;&lt;/TR&gt;")</f>
        <v>&lt;TR&gt;&lt;TD&gt;bye - bye&lt;TD&gt;1 : 3 (-12,6,-1,-8)&lt;/TD&gt;&lt;/TR&gt;</v>
      </c>
    </row>
    <row r="79" spans="1:43" ht="15" customHeight="1" x14ac:dyDescent="0.2">
      <c r="A79" s="87"/>
      <c r="B79" s="20" t="str">
        <f>IF($A79="","",CONCATENATE(VLOOKUP($A79,seznam!$A$2:$B$268,2)," (",VLOOKUP($A79,seznam!$A$2:$E$269,4),")"))</f>
        <v/>
      </c>
      <c r="C79" s="21" t="str">
        <f>IF(Z81+AA81=0,"",CONCATENATE(Z81,":",AA81))</f>
        <v>0:3</v>
      </c>
      <c r="D79" s="22" t="str">
        <f>IF(Z77+AA77=0,"",CONCATENATE(AA77,":",Z77))</f>
        <v>3:1</v>
      </c>
      <c r="E79" s="22" t="s">
        <v>17</v>
      </c>
      <c r="F79" s="23" t="str">
        <f>IF(Z78+AA78=0,"",CONCATENATE(AA78,":",Z78))</f>
        <v>3:1</v>
      </c>
      <c r="G79" s="108"/>
      <c r="H79" s="24">
        <f>IF(AG77+AG78+AF81=0,"",AG77+AG78+AF81)</f>
        <v>5</v>
      </c>
      <c r="I79" s="84" t="s">
        <v>61</v>
      </c>
      <c r="K79" s="3" t="str">
        <f t="shared" si="138"/>
        <v>bye - bye</v>
      </c>
      <c r="L79" s="3" t="str">
        <f t="shared" si="139"/>
        <v>3 : 2 (4,6,-11,-5,1)</v>
      </c>
      <c r="N79" s="3" t="str">
        <f t="shared" si="140"/>
        <v>Dvouhra - Skupina H</v>
      </c>
      <c r="O79" s="3">
        <f>A77</f>
        <v>0</v>
      </c>
      <c r="P79" s="3" t="str">
        <f>IF($O79=0,"bye",VLOOKUP($O79,seznam!$A$2:$C$268,2))</f>
        <v>bye</v>
      </c>
      <c r="Q79" s="3" t="str">
        <f>IF($O79=0,"",VLOOKUP($O79,seznam!$A$2:$D$268,4))</f>
        <v/>
      </c>
      <c r="R79" s="3">
        <f>A78</f>
        <v>0</v>
      </c>
      <c r="S79" s="3" t="str">
        <f>IF($R79=0,"bye",VLOOKUP($R79,seznam!$A$2:$C$268,2))</f>
        <v>bye</v>
      </c>
      <c r="T79" s="3" t="str">
        <f>IF($R79=0,"",VLOOKUP($R79,seznam!$A$2:$D$268,4))</f>
        <v/>
      </c>
      <c r="U79" s="92" t="s">
        <v>57</v>
      </c>
      <c r="V79" s="93" t="s">
        <v>63</v>
      </c>
      <c r="W79" s="93" t="s">
        <v>68</v>
      </c>
      <c r="X79" s="93" t="s">
        <v>53</v>
      </c>
      <c r="Y79" s="94" t="s">
        <v>70</v>
      </c>
      <c r="Z79" s="3">
        <f t="shared" si="141"/>
        <v>3</v>
      </c>
      <c r="AA79" s="3">
        <f t="shared" si="142"/>
        <v>2</v>
      </c>
      <c r="AB79" s="3">
        <f t="shared" si="143"/>
        <v>0</v>
      </c>
      <c r="AC79" s="3" t="str">
        <f>IF($AB79=0,"",VLOOKUP($AB79,seznam!$A$2:$C$268,2))</f>
        <v/>
      </c>
      <c r="AD79" s="3" t="str">
        <f t="shared" si="144"/>
        <v>3:2 (4,6,-11,-5,1)</v>
      </c>
      <c r="AE79" s="3" t="str">
        <f t="shared" si="145"/>
        <v>3:2 (4,6,-11,-5,1)</v>
      </c>
      <c r="AF79" s="3">
        <f t="shared" si="146"/>
        <v>2</v>
      </c>
      <c r="AG79" s="3">
        <f t="shared" si="147"/>
        <v>1</v>
      </c>
      <c r="AI79" s="3">
        <f t="shared" si="148"/>
        <v>1</v>
      </c>
      <c r="AJ79" s="3">
        <f t="shared" si="149"/>
        <v>1</v>
      </c>
      <c r="AK79" s="3">
        <f t="shared" si="150"/>
        <v>-1</v>
      </c>
      <c r="AL79" s="3">
        <f t="shared" si="151"/>
        <v>-1</v>
      </c>
      <c r="AM79" s="3">
        <f t="shared" si="152"/>
        <v>1</v>
      </c>
      <c r="AO79" s="3" t="str">
        <f>CONCATENATE(AQ76,AQ77,AQ78,AQ79,AQ80,AQ81,)</f>
        <v>&lt;TR&gt;&lt;TD width=250&gt;bye - bye&lt;TD&gt;3 : 0 (1,3,6)&lt;/TD&gt;&lt;/TR&gt;&lt;TR&gt;&lt;TD&gt;bye - bye&lt;TD&gt;1 : 3 (-5,3,-4,-6)&lt;/TD&gt;&lt;/TR&gt;&lt;TR&gt;&lt;TD&gt;bye - bye&lt;TD&gt;1 : 3 (-12,6,-1,-8)&lt;/TD&gt;&lt;/TR&gt;&lt;TR&gt;&lt;TD&gt;bye - bye&lt;TD&gt;3 : 2 (4,6,-11,-5,1)&lt;/TD&gt;&lt;/TR&gt;&lt;TR&gt;&lt;TD&gt;bye - bye&lt;TD&gt;3 : 1 (5,-9,10,2)&lt;/TD&gt;&lt;/TR&gt;&lt;TR&gt;&lt;TD&gt;bye - bye&lt;TD&gt;0 : 3 (-7,-3,-5)&lt;/TD&gt;&lt;/TR&gt;</v>
      </c>
      <c r="AP79" s="3" t="str">
        <f>CONCATENATE("&lt;TR&gt;&lt;TD&gt;",A79,"&lt;TD width=200&gt;",B79,"&lt;TD&gt;",C79,"&lt;TD&gt;",D79,"&lt;TD&gt;",E79,"&lt;TD&gt;",F79,"&lt;TD&gt;",H79,"&lt;TD&gt;",I79,"&lt;/TD&gt;&lt;/TR&gt;")</f>
        <v>&lt;TR&gt;&lt;TD&gt;&lt;TD width=200&gt;&lt;TD&gt;0:3&lt;TD&gt;3:1&lt;TD&gt;XXX&lt;TD&gt;3:1&lt;TD&gt;5&lt;TD&gt;2.&lt;/TD&gt;&lt;/TR&gt;</v>
      </c>
      <c r="AQ79" s="3" t="str">
        <f>CONCATENATE("&lt;TR&gt;&lt;TD&gt;",K79,"&lt;TD&gt;",L79,"&lt;/TD&gt;&lt;/TR&gt;")</f>
        <v>&lt;TR&gt;&lt;TD&gt;bye - bye&lt;TD&gt;3 : 2 (4,6,-11,-5,1)&lt;/TD&gt;&lt;/TR&gt;</v>
      </c>
    </row>
    <row r="80" spans="1:43" ht="15" customHeight="1" thickBot="1" x14ac:dyDescent="0.25">
      <c r="A80" s="88"/>
      <c r="B80" s="25" t="str">
        <f>IF($A80="","",CONCATENATE(VLOOKUP($A80,seznam!$A$2:$B$268,2)," (",VLOOKUP($A80,seznam!$A$2:$E$269,4),")"))</f>
        <v/>
      </c>
      <c r="C80" s="26" t="str">
        <f>IF(Z76+AA76=0,"",CONCATENATE(AA76,":",Z76))</f>
        <v>0:3</v>
      </c>
      <c r="D80" s="27" t="str">
        <f>IF(Z80+AA80=0,"",CONCATENATE(AA80,":",Z80))</f>
        <v>1:3</v>
      </c>
      <c r="E80" s="27" t="str">
        <f>IF(Z78+AA78=0,"",CONCATENATE(Z78,":",AA78))</f>
        <v>1:3</v>
      </c>
      <c r="F80" s="28" t="s">
        <v>17</v>
      </c>
      <c r="G80" s="109"/>
      <c r="H80" s="29">
        <f>IF(AG76+AF78+AG80=0,"",AG76+AF78+AG80)</f>
        <v>3</v>
      </c>
      <c r="I80" s="85" t="s">
        <v>62</v>
      </c>
      <c r="K80" s="3" t="str">
        <f t="shared" si="138"/>
        <v>bye - bye</v>
      </c>
      <c r="L80" s="3" t="str">
        <f t="shared" si="139"/>
        <v>3 : 1 (5,-9,10,2)</v>
      </c>
      <c r="N80" s="3" t="str">
        <f t="shared" si="140"/>
        <v>Dvouhra - Skupina H</v>
      </c>
      <c r="O80" s="3">
        <f>A78</f>
        <v>0</v>
      </c>
      <c r="P80" s="3" t="str">
        <f>IF($O80=0,"bye",VLOOKUP($O80,seznam!$A$2:$C$268,2))</f>
        <v>bye</v>
      </c>
      <c r="Q80" s="3" t="str">
        <f>IF($O80=0,"",VLOOKUP($O80,seznam!$A$2:$D$268,4))</f>
        <v/>
      </c>
      <c r="R80" s="3">
        <f>A80</f>
        <v>0</v>
      </c>
      <c r="S80" s="3" t="str">
        <f>IF($R80=0,"bye",VLOOKUP($R80,seznam!$A$2:$C$268,2))</f>
        <v>bye</v>
      </c>
      <c r="T80" s="3" t="str">
        <f>IF($R80=0,"",VLOOKUP($R80,seznam!$A$2:$D$268,4))</f>
        <v/>
      </c>
      <c r="U80" s="92" t="s">
        <v>56</v>
      </c>
      <c r="V80" s="93" t="s">
        <v>69</v>
      </c>
      <c r="W80" s="93" t="s">
        <v>75</v>
      </c>
      <c r="X80" s="93" t="s">
        <v>48</v>
      </c>
      <c r="Y80" s="94"/>
      <c r="Z80" s="3">
        <f t="shared" si="141"/>
        <v>3</v>
      </c>
      <c r="AA80" s="3">
        <f t="shared" si="142"/>
        <v>1</v>
      </c>
      <c r="AB80" s="3">
        <f t="shared" si="143"/>
        <v>0</v>
      </c>
      <c r="AC80" s="3" t="str">
        <f>IF($AB80=0,"",VLOOKUP($AB80,seznam!$A$2:$C$268,2))</f>
        <v/>
      </c>
      <c r="AD80" s="3" t="str">
        <f t="shared" si="144"/>
        <v>3:1 (5,-9,10,2)</v>
      </c>
      <c r="AE80" s="3" t="str">
        <f t="shared" si="145"/>
        <v>3:1 (5,-9,10,2)</v>
      </c>
      <c r="AF80" s="3">
        <f t="shared" si="146"/>
        <v>2</v>
      </c>
      <c r="AG80" s="3">
        <f t="shared" si="147"/>
        <v>1</v>
      </c>
      <c r="AI80" s="3">
        <f t="shared" si="148"/>
        <v>1</v>
      </c>
      <c r="AJ80" s="3">
        <f t="shared" si="149"/>
        <v>-1</v>
      </c>
      <c r="AK80" s="3">
        <f t="shared" si="150"/>
        <v>1</v>
      </c>
      <c r="AL80" s="3">
        <f t="shared" si="151"/>
        <v>1</v>
      </c>
      <c r="AM80" s="3">
        <f t="shared" si="152"/>
        <v>0</v>
      </c>
      <c r="AO80" s="3" t="str">
        <f>CONCATENATE("&lt;/Table&gt;&lt;/TD&gt;&lt;/TR&gt;&lt;/Table&gt;&lt;P&gt;")</f>
        <v>&lt;/Table&gt;&lt;/TD&gt;&lt;/TR&gt;&lt;/Table&gt;&lt;P&gt;</v>
      </c>
      <c r="AP80" s="3" t="str">
        <f>CONCATENATE("&lt;TR&gt;&lt;TD&gt;",A80,"&lt;TD width=200&gt;",B80,"&lt;TD&gt;",C80,"&lt;TD&gt;",D80,"&lt;TD&gt;",E80,"&lt;TD&gt;",F80,"&lt;TD&gt;",H80,"&lt;TD&gt;",I80,"&lt;/TD&gt;&lt;/TR&gt;")</f>
        <v>&lt;TR&gt;&lt;TD&gt;&lt;TD width=200&gt;&lt;TD&gt;0:3&lt;TD&gt;1:3&lt;TD&gt;1:3&lt;TD&gt;XXX&lt;TD&gt;3&lt;TD&gt;4.&lt;/TD&gt;&lt;/TR&gt;</v>
      </c>
      <c r="AQ80" s="3" t="str">
        <f>CONCATENATE("&lt;TR&gt;&lt;TD&gt;",K80,"&lt;TD&gt;",L80,"&lt;/TD&gt;&lt;/TR&gt;")</f>
        <v>&lt;TR&gt;&lt;TD&gt;bye - bye&lt;TD&gt;3 : 1 (5,-9,10,2)&lt;/TD&gt;&lt;/TR&gt;</v>
      </c>
    </row>
    <row r="81" spans="1:43" ht="15" customHeight="1" thickTop="1" thickBot="1" x14ac:dyDescent="0.25">
      <c r="K81" s="3" t="str">
        <f t="shared" si="138"/>
        <v>bye - bye</v>
      </c>
      <c r="L81" s="3" t="str">
        <f t="shared" si="139"/>
        <v>0 : 3 (-7,-3,-5)</v>
      </c>
      <c r="N81" s="3" t="str">
        <f t="shared" si="140"/>
        <v>Dvouhra - Skupina H</v>
      </c>
      <c r="O81" s="3">
        <f>A79</f>
        <v>0</v>
      </c>
      <c r="P81" s="3" t="str">
        <f>IF($O81=0,"bye",VLOOKUP($O81,seznam!$A$2:$C$268,2))</f>
        <v>bye</v>
      </c>
      <c r="Q81" s="3" t="str">
        <f>IF($O81=0,"",VLOOKUP($O81,seznam!$A$2:$D$268,4))</f>
        <v/>
      </c>
      <c r="R81" s="3">
        <f>A77</f>
        <v>0</v>
      </c>
      <c r="S81" s="3" t="str">
        <f>IF($R81=0,"bye",VLOOKUP($R81,seznam!$A$2:$C$268,2))</f>
        <v>bye</v>
      </c>
      <c r="T81" s="3" t="str">
        <f>IF($R81=0,"",VLOOKUP($R81,seznam!$A$2:$D$268,4))</f>
        <v/>
      </c>
      <c r="U81" s="95" t="s">
        <v>54</v>
      </c>
      <c r="V81" s="96" t="s">
        <v>66</v>
      </c>
      <c r="W81" s="96" t="s">
        <v>53</v>
      </c>
      <c r="X81" s="96"/>
      <c r="Y81" s="97"/>
      <c r="Z81" s="3">
        <f t="shared" si="141"/>
        <v>0</v>
      </c>
      <c r="AA81" s="3">
        <f t="shared" si="142"/>
        <v>3</v>
      </c>
      <c r="AB81" s="3">
        <f t="shared" si="143"/>
        <v>0</v>
      </c>
      <c r="AC81" s="3" t="str">
        <f>IF($AB81=0,"",VLOOKUP($AB81,seznam!$A$2:$C$268,2))</f>
        <v/>
      </c>
      <c r="AD81" s="3" t="str">
        <f t="shared" si="144"/>
        <v>3:0 (7,3,5)</v>
      </c>
      <c r="AE81" s="3" t="str">
        <f t="shared" si="145"/>
        <v>3:0 (7,3,5)</v>
      </c>
      <c r="AF81" s="3">
        <f t="shared" si="146"/>
        <v>1</v>
      </c>
      <c r="AG81" s="3">
        <f t="shared" si="147"/>
        <v>2</v>
      </c>
      <c r="AI81" s="3">
        <f t="shared" si="148"/>
        <v>-1</v>
      </c>
      <c r="AJ81" s="3">
        <f t="shared" si="149"/>
        <v>-1</v>
      </c>
      <c r="AK81" s="3">
        <f t="shared" si="150"/>
        <v>-1</v>
      </c>
      <c r="AL81" s="3">
        <f t="shared" si="151"/>
        <v>0</v>
      </c>
      <c r="AM81" s="3">
        <f t="shared" si="152"/>
        <v>0</v>
      </c>
      <c r="AQ81" s="3" t="str">
        <f>CONCATENATE("&lt;TR&gt;&lt;TD&gt;",K81,"&lt;TD&gt;",L81,"&lt;/TD&gt;&lt;/TR&gt;")</f>
        <v>&lt;TR&gt;&lt;TD&gt;bye - bye&lt;TD&gt;0 : 3 (-7,-3,-5)&lt;/TD&gt;&lt;/TR&gt;</v>
      </c>
    </row>
    <row r="82" spans="1:43" ht="15" customHeight="1" thickTop="1" thickBot="1" x14ac:dyDescent="0.25">
      <c r="N82" s="7" t="str">
        <f>B83</f>
        <v>Skupina K</v>
      </c>
      <c r="O82" s="7" t="s">
        <v>3</v>
      </c>
      <c r="P82" s="7" t="s">
        <v>28</v>
      </c>
      <c r="Q82" s="7" t="s">
        <v>4</v>
      </c>
      <c r="R82" s="7" t="s">
        <v>3</v>
      </c>
      <c r="S82" s="7" t="s">
        <v>29</v>
      </c>
      <c r="T82" s="7" t="s">
        <v>4</v>
      </c>
      <c r="U82" s="8" t="s">
        <v>5</v>
      </c>
      <c r="V82" s="8" t="s">
        <v>6</v>
      </c>
      <c r="W82" s="8" t="s">
        <v>7</v>
      </c>
      <c r="X82" s="8" t="s">
        <v>8</v>
      </c>
      <c r="Y82" s="8" t="s">
        <v>9</v>
      </c>
      <c r="Z82" s="7" t="s">
        <v>10</v>
      </c>
      <c r="AA82" s="7" t="s">
        <v>11</v>
      </c>
      <c r="AB82" s="7" t="s">
        <v>12</v>
      </c>
      <c r="AO82" s="3" t="s">
        <v>13</v>
      </c>
    </row>
    <row r="83" spans="1:43" ht="15" customHeight="1" thickTop="1" thickBot="1" x14ac:dyDescent="0.25">
      <c r="A83" s="9">
        <v>12</v>
      </c>
      <c r="B83" s="10" t="s">
        <v>122</v>
      </c>
      <c r="C83" s="11">
        <v>1</v>
      </c>
      <c r="D83" s="12">
        <v>2</v>
      </c>
      <c r="E83" s="12">
        <v>3</v>
      </c>
      <c r="F83" s="13">
        <v>4</v>
      </c>
      <c r="G83" s="106"/>
      <c r="H83" s="14" t="s">
        <v>15</v>
      </c>
      <c r="I83" s="13" t="s">
        <v>16</v>
      </c>
      <c r="K83" s="3" t="str">
        <f t="shared" ref="K83:K88" si="153">CONCATENATE(P83," - ",S83)</f>
        <v>bye - bye</v>
      </c>
      <c r="L83" s="3" t="str">
        <f t="shared" ref="L83:L88" si="154">IF(SUM(Z83:AA83)=0,AE83,CONCATENATE(Z83," : ",AA83," (",U83,",",V83,",",W83,IF(Z83+AA83&gt;3,",",""),X83,IF(Z83+AA83&gt;4,",",""),Y83,")"))</f>
        <v>3 : 0 (6,3,2)</v>
      </c>
      <c r="N83" s="3" t="str">
        <f t="shared" ref="N83:N88" si="155">CONCATENATE("Dvouhra - Skupina H")</f>
        <v>Dvouhra - Skupina H</v>
      </c>
      <c r="O83" s="3">
        <f>A84</f>
        <v>0</v>
      </c>
      <c r="P83" s="3" t="str">
        <f>IF($O83=0,"bye",VLOOKUP($O83,seznam!$A$2:$C$268,2))</f>
        <v>bye</v>
      </c>
      <c r="Q83" s="3" t="str">
        <f>IF($O83=0,"",VLOOKUP($O83,seznam!$A$2:$D$268,4))</f>
        <v/>
      </c>
      <c r="R83" s="3">
        <f>A87</f>
        <v>0</v>
      </c>
      <c r="S83" s="3" t="str">
        <f>IF($R83=0,"bye",VLOOKUP($R83,seznam!$A$2:$C$268,2))</f>
        <v>bye</v>
      </c>
      <c r="T83" s="3" t="str">
        <f>IF($R83=0,"",VLOOKUP($R83,seznam!$A$2:$D$268,4))</f>
        <v/>
      </c>
      <c r="U83" s="89" t="s">
        <v>63</v>
      </c>
      <c r="V83" s="90" t="s">
        <v>49</v>
      </c>
      <c r="W83" s="90" t="s">
        <v>48</v>
      </c>
      <c r="X83" s="90"/>
      <c r="Y83" s="91"/>
      <c r="Z83" s="3">
        <f t="shared" ref="Z83:Z88" si="156">COUNTIF(AI83:AM83,"&gt;0")</f>
        <v>3</v>
      </c>
      <c r="AA83" s="3">
        <f t="shared" ref="AA83:AA88" si="157">COUNTIF(AI83:AM83,"&lt;0")</f>
        <v>0</v>
      </c>
      <c r="AB83" s="3">
        <f t="shared" ref="AB83:AB88" si="158">IF(Z83=AA83,0,IF(Z83&gt;AA83,O83,R83))</f>
        <v>0</v>
      </c>
      <c r="AC83" s="3" t="str">
        <f>IF($AB83=0,"",VLOOKUP($AB83,seznam!$A$2:$C$268,2))</f>
        <v/>
      </c>
      <c r="AD83" s="3" t="str">
        <f t="shared" ref="AD83:AD88" si="159">IF(Z83=AA83,"",IF(Z83&gt;AA83,CONCATENATE(Z83,":",AA83," (",U83,",",V83,",",W83,IF(SUM(Z83:AA83)&gt;3,",",""),X83,IF(SUM(Z83:AA83)&gt;4,",",""),Y83,")"),CONCATENATE(AA83,":",Z83," (",-U83,",",-V83,",",-W83,IF(SUM(Z83:AA83)&gt;3,CONCATENATE(",",-X83),""),IF(SUM(Z83:AA83)&gt;4,CONCATENATE(",",-Y83),""),")")))</f>
        <v>3:0 (6,3,2)</v>
      </c>
      <c r="AE83" s="3" t="str">
        <f t="shared" ref="AE83:AE88" si="160">IF(SUM(Z83:AA83)=0,"",AD83)</f>
        <v>3:0 (6,3,2)</v>
      </c>
      <c r="AF83" s="3">
        <f t="shared" ref="AF83:AF88" si="161">IF(U83="",0,IF(Z83&gt;AA83,2,1))</f>
        <v>2</v>
      </c>
      <c r="AG83" s="3">
        <f t="shared" ref="AG83:AG88" si="162">IF(U83="",0,IF(AA83&gt;Z83,2,1))</f>
        <v>1</v>
      </c>
      <c r="AI83" s="3">
        <f t="shared" ref="AI83:AI88" si="163">IF(U83="",0,IF(MID(U83,1,1)="-",-1,1))</f>
        <v>1</v>
      </c>
      <c r="AJ83" s="3">
        <f t="shared" ref="AJ83:AJ88" si="164">IF(V83="",0,IF(MID(V83,1,1)="-",-1,1))</f>
        <v>1</v>
      </c>
      <c r="AK83" s="3">
        <f t="shared" ref="AK83:AK88" si="165">IF(W83="",0,IF(MID(W83,1,1)="-",-1,1))</f>
        <v>1</v>
      </c>
      <c r="AL83" s="3">
        <f t="shared" ref="AL83:AL88" si="166">IF(X83="",0,IF(MID(X83,1,1)="-",-1,1))</f>
        <v>0</v>
      </c>
      <c r="AM83" s="3">
        <f t="shared" ref="AM83:AM88" si="167">IF(Y83="",0,IF(MID(Y83,1,1)="-",-1,1))</f>
        <v>0</v>
      </c>
      <c r="AO83" s="3" t="str">
        <f>CONCATENATE("&lt;Table border=1 cellpading=0 cellspacing=0 width=480&gt;&lt;TR&gt;&lt;TH colspan=2&gt;",B83,"&lt;TH&gt;1&lt;TH&gt;2&lt;TH&gt;3&lt;TH&gt;4&lt;TH&gt;Body&lt;TH&gt;Pořadí&lt;/TH&gt;&lt;/TR&gt;")</f>
        <v>&lt;Table border=1 cellpading=0 cellspacing=0 width=480&gt;&lt;TR&gt;&lt;TH colspan=2&gt;Skupina K&lt;TH&gt;1&lt;TH&gt;2&lt;TH&gt;3&lt;TH&gt;4&lt;TH&gt;Body&lt;TH&gt;Pořadí&lt;/TH&gt;&lt;/TR&gt;</v>
      </c>
      <c r="AQ83" s="3" t="str">
        <f>CONCATENATE("&lt;TR&gt;&lt;TD width=250&gt;",K83,"&lt;TD&gt;",L83,"&lt;/TD&gt;&lt;/TR&gt;")</f>
        <v>&lt;TR&gt;&lt;TD width=250&gt;bye - bye&lt;TD&gt;3 : 0 (6,3,2)&lt;/TD&gt;&lt;/TR&gt;</v>
      </c>
    </row>
    <row r="84" spans="1:43" ht="15" customHeight="1" thickTop="1" x14ac:dyDescent="0.2">
      <c r="A84" s="86"/>
      <c r="B84" s="15" t="str">
        <f>IF($A84="","",CONCATENATE(VLOOKUP($A84,seznam!$A$2:$B$268,2)," (",VLOOKUP($A84,seznam!$A$2:$E$269,4),")"))</f>
        <v/>
      </c>
      <c r="C84" s="16" t="s">
        <v>17</v>
      </c>
      <c r="D84" s="17" t="str">
        <f>IF(Z86+AA86=0,"",CONCATENATE(Z86,":",AA86))</f>
        <v>3:0</v>
      </c>
      <c r="E84" s="17" t="str">
        <f>IF(Z88+AA88=0,"",CONCATENATE(AA88,":",Z88))</f>
        <v>2:3</v>
      </c>
      <c r="F84" s="18" t="str">
        <f>IF(Z83+AA83=0,"",CONCATENATE(Z83,":",AA83))</f>
        <v>3:0</v>
      </c>
      <c r="G84" s="107"/>
      <c r="H84" s="19">
        <f>IF(AF83+AF86+AG88=0,"",AF83+AF86+AG88)</f>
        <v>5</v>
      </c>
      <c r="I84" s="83" t="s">
        <v>61</v>
      </c>
      <c r="K84" s="3" t="str">
        <f t="shared" si="153"/>
        <v>bye - bye</v>
      </c>
      <c r="L84" s="3" t="str">
        <f t="shared" si="154"/>
        <v>0 : 3 (-7,-10,-3)</v>
      </c>
      <c r="N84" s="3" t="str">
        <f t="shared" si="155"/>
        <v>Dvouhra - Skupina H</v>
      </c>
      <c r="O84" s="3">
        <f>A85</f>
        <v>0</v>
      </c>
      <c r="P84" s="3" t="str">
        <f>IF($O84=0,"bye",VLOOKUP($O84,seznam!$A$2:$C$268,2))</f>
        <v>bye</v>
      </c>
      <c r="Q84" s="3" t="str">
        <f>IF($O84=0,"",VLOOKUP($O84,seznam!$A$2:$D$268,4))</f>
        <v/>
      </c>
      <c r="R84" s="3">
        <f>A86</f>
        <v>0</v>
      </c>
      <c r="S84" s="3" t="str">
        <f>IF($R84=0,"bye",VLOOKUP($R84,seznam!$A$2:$C$268,2))</f>
        <v>bye</v>
      </c>
      <c r="T84" s="3" t="str">
        <f>IF($R84=0,"",VLOOKUP($R84,seznam!$A$2:$D$268,4))</f>
        <v/>
      </c>
      <c r="U84" s="92" t="s">
        <v>54</v>
      </c>
      <c r="V84" s="93" t="s">
        <v>50</v>
      </c>
      <c r="W84" s="93" t="s">
        <v>66</v>
      </c>
      <c r="X84" s="93"/>
      <c r="Y84" s="94"/>
      <c r="Z84" s="3">
        <f t="shared" si="156"/>
        <v>0</v>
      </c>
      <c r="AA84" s="3">
        <f t="shared" si="157"/>
        <v>3</v>
      </c>
      <c r="AB84" s="3">
        <f t="shared" si="158"/>
        <v>0</v>
      </c>
      <c r="AC84" s="3" t="str">
        <f>IF($AB84=0,"",VLOOKUP($AB84,seznam!$A$2:$C$268,2))</f>
        <v/>
      </c>
      <c r="AD84" s="3" t="str">
        <f t="shared" si="159"/>
        <v>3:0 (7,10,3)</v>
      </c>
      <c r="AE84" s="3" t="str">
        <f t="shared" si="160"/>
        <v>3:0 (7,10,3)</v>
      </c>
      <c r="AF84" s="3">
        <f t="shared" si="161"/>
        <v>1</v>
      </c>
      <c r="AG84" s="3">
        <f t="shared" si="162"/>
        <v>2</v>
      </c>
      <c r="AI84" s="3">
        <f t="shared" si="163"/>
        <v>-1</v>
      </c>
      <c r="AJ84" s="3">
        <f t="shared" si="164"/>
        <v>-1</v>
      </c>
      <c r="AK84" s="3">
        <f t="shared" si="165"/>
        <v>-1</v>
      </c>
      <c r="AL84" s="3">
        <f t="shared" si="166"/>
        <v>0</v>
      </c>
      <c r="AM84" s="3">
        <f t="shared" si="167"/>
        <v>0</v>
      </c>
      <c r="AO84" s="3" t="str">
        <f>CONCATENATE(AP84,AP85,AP86,AP87,)</f>
        <v>&lt;TR&gt;&lt;TD&gt;&lt;TD width=200&gt;&lt;TD&gt;XXX&lt;TD&gt;3:0&lt;TD&gt;2:3&lt;TD&gt;3:0&lt;TD&gt;5&lt;TD&gt;2.&lt;/TD&gt;&lt;/TR&gt;&lt;TR&gt;&lt;TD&gt;&lt;TD width=200&gt;&lt;TD&gt;0:3&lt;TD&gt;XXX&lt;TD&gt;0:3&lt;TD&gt;3:0&lt;TD&gt;4&lt;TD&gt;3.&lt;/TD&gt;&lt;/TR&gt;&lt;TR&gt;&lt;TD&gt;&lt;TD width=200&gt;&lt;TD&gt;3:2&lt;TD&gt;3:0&lt;TD&gt;XXX&lt;TD&gt;3:0&lt;TD&gt;6&lt;TD&gt;1.&lt;/TD&gt;&lt;/TR&gt;&lt;TR&gt;&lt;TD&gt;&lt;TD width=200&gt;&lt;TD&gt;0:3&lt;TD&gt;0:3&lt;TD&gt;0:3&lt;TD&gt;XXX&lt;TD&gt;3&lt;TD&gt;4.&lt;/TD&gt;&lt;/TR&gt;</v>
      </c>
      <c r="AP84" s="3" t="str">
        <f>CONCATENATE("&lt;TR&gt;&lt;TD&gt;",A84,"&lt;TD width=200&gt;",B84,"&lt;TD&gt;",C84,"&lt;TD&gt;",D84,"&lt;TD&gt;",E84,"&lt;TD&gt;",F84,"&lt;TD&gt;",H84,"&lt;TD&gt;",I84,"&lt;/TD&gt;&lt;/TR&gt;")</f>
        <v>&lt;TR&gt;&lt;TD&gt;&lt;TD width=200&gt;&lt;TD&gt;XXX&lt;TD&gt;3:0&lt;TD&gt;2:3&lt;TD&gt;3:0&lt;TD&gt;5&lt;TD&gt;2.&lt;/TD&gt;&lt;/TR&gt;</v>
      </c>
      <c r="AQ84" s="3" t="str">
        <f>CONCATENATE("&lt;TR&gt;&lt;TD&gt;",K84,"&lt;TD&gt;",L84,"&lt;/TD&gt;&lt;/TR&gt;")</f>
        <v>&lt;TR&gt;&lt;TD&gt;bye - bye&lt;TD&gt;0 : 3 (-7,-10,-3)&lt;/TD&gt;&lt;/TR&gt;</v>
      </c>
    </row>
    <row r="85" spans="1:43" ht="15" customHeight="1" x14ac:dyDescent="0.2">
      <c r="A85" s="87"/>
      <c r="B85" s="20" t="str">
        <f>IF($A85="","",CONCATENATE(VLOOKUP($A85,seznam!$A$2:$B$268,2)," (",VLOOKUP($A85,seznam!$A$2:$E$269,4),")"))</f>
        <v/>
      </c>
      <c r="C85" s="21" t="str">
        <f>IF(Z86+AA86=0,"",CONCATENATE(AA86,":",Z86))</f>
        <v>0:3</v>
      </c>
      <c r="D85" s="22" t="s">
        <v>17</v>
      </c>
      <c r="E85" s="22" t="str">
        <f>IF(Z84+AA84=0,"",CONCATENATE(Z84,":",AA84))</f>
        <v>0:3</v>
      </c>
      <c r="F85" s="23" t="str">
        <f>IF(Z87+AA87=0,"",CONCATENATE(Z87,":",AA87))</f>
        <v>3:0</v>
      </c>
      <c r="G85" s="108"/>
      <c r="H85" s="24">
        <f>IF(AF84+AG86+AF87=0,"",AF84+AG86+AF87)</f>
        <v>4</v>
      </c>
      <c r="I85" s="84" t="s">
        <v>60</v>
      </c>
      <c r="K85" s="3" t="str">
        <f t="shared" si="153"/>
        <v>bye - bye</v>
      </c>
      <c r="L85" s="3" t="str">
        <f t="shared" si="154"/>
        <v>0 : 3 (-1,-2,-5)</v>
      </c>
      <c r="N85" s="3" t="str">
        <f t="shared" si="155"/>
        <v>Dvouhra - Skupina H</v>
      </c>
      <c r="O85" s="3">
        <f>A87</f>
        <v>0</v>
      </c>
      <c r="P85" s="3" t="str">
        <f>IF($O85=0,"bye",VLOOKUP($O85,seznam!$A$2:$C$268,2))</f>
        <v>bye</v>
      </c>
      <c r="Q85" s="3" t="str">
        <f>IF($O85=0,"",VLOOKUP($O85,seznam!$A$2:$D$268,4))</f>
        <v/>
      </c>
      <c r="R85" s="3">
        <f>A86</f>
        <v>0</v>
      </c>
      <c r="S85" s="3" t="str">
        <f>IF($R85=0,"bye",VLOOKUP($R85,seznam!$A$2:$C$268,2))</f>
        <v>bye</v>
      </c>
      <c r="T85" s="3" t="str">
        <f>IF($R85=0,"",VLOOKUP($R85,seznam!$A$2:$D$268,4))</f>
        <v/>
      </c>
      <c r="U85" s="92" t="s">
        <v>55</v>
      </c>
      <c r="V85" s="93" t="s">
        <v>72</v>
      </c>
      <c r="W85" s="93" t="s">
        <v>53</v>
      </c>
      <c r="X85" s="93"/>
      <c r="Y85" s="94"/>
      <c r="Z85" s="3">
        <f t="shared" si="156"/>
        <v>0</v>
      </c>
      <c r="AA85" s="3">
        <f t="shared" si="157"/>
        <v>3</v>
      </c>
      <c r="AB85" s="3">
        <f t="shared" si="158"/>
        <v>0</v>
      </c>
      <c r="AC85" s="3" t="str">
        <f>IF($AB85=0,"",VLOOKUP($AB85,seznam!$A$2:$C$268,2))</f>
        <v/>
      </c>
      <c r="AD85" s="3" t="str">
        <f t="shared" si="159"/>
        <v>3:0 (1,2,5)</v>
      </c>
      <c r="AE85" s="3" t="str">
        <f t="shared" si="160"/>
        <v>3:0 (1,2,5)</v>
      </c>
      <c r="AF85" s="3">
        <f t="shared" si="161"/>
        <v>1</v>
      </c>
      <c r="AG85" s="3">
        <f t="shared" si="162"/>
        <v>2</v>
      </c>
      <c r="AI85" s="3">
        <f t="shared" si="163"/>
        <v>-1</v>
      </c>
      <c r="AJ85" s="3">
        <f t="shared" si="164"/>
        <v>-1</v>
      </c>
      <c r="AK85" s="3">
        <f t="shared" si="165"/>
        <v>-1</v>
      </c>
      <c r="AL85" s="3">
        <f t="shared" si="166"/>
        <v>0</v>
      </c>
      <c r="AM85" s="3">
        <f t="shared" si="167"/>
        <v>0</v>
      </c>
      <c r="AO85" s="3" t="str">
        <f>CONCATENATE("&lt;/Table&gt;&lt;TD width=420&gt;&lt;Table&gt;")</f>
        <v>&lt;/Table&gt;&lt;TD width=420&gt;&lt;Table&gt;</v>
      </c>
      <c r="AP85" s="3" t="str">
        <f>CONCATENATE("&lt;TR&gt;&lt;TD&gt;",A85,"&lt;TD width=200&gt;",B85,"&lt;TD&gt;",C85,"&lt;TD&gt;",D85,"&lt;TD&gt;",E85,"&lt;TD&gt;",F85,"&lt;TD&gt;",H85,"&lt;TD&gt;",I85,"&lt;/TD&gt;&lt;/TR&gt;")</f>
        <v>&lt;TR&gt;&lt;TD&gt;&lt;TD width=200&gt;&lt;TD&gt;0:3&lt;TD&gt;XXX&lt;TD&gt;0:3&lt;TD&gt;3:0&lt;TD&gt;4&lt;TD&gt;3.&lt;/TD&gt;&lt;/TR&gt;</v>
      </c>
      <c r="AQ85" s="3" t="str">
        <f>CONCATENATE("&lt;TR&gt;&lt;TD&gt;",K85,"&lt;TD&gt;",L85,"&lt;/TD&gt;&lt;/TR&gt;")</f>
        <v>&lt;TR&gt;&lt;TD&gt;bye - bye&lt;TD&gt;0 : 3 (-1,-2,-5)&lt;/TD&gt;&lt;/TR&gt;</v>
      </c>
    </row>
    <row r="86" spans="1:43" ht="15" customHeight="1" x14ac:dyDescent="0.2">
      <c r="A86" s="87"/>
      <c r="B86" s="20" t="str">
        <f>IF($A86="","",CONCATENATE(VLOOKUP($A86,seznam!$A$2:$B$268,2)," (",VLOOKUP($A86,seznam!$A$2:$E$269,4),")"))</f>
        <v/>
      </c>
      <c r="C86" s="21" t="str">
        <f>IF(Z88+AA88=0,"",CONCATENATE(Z88,":",AA88))</f>
        <v>3:2</v>
      </c>
      <c r="D86" s="22" t="str">
        <f>IF(Z84+AA84=0,"",CONCATENATE(AA84,":",Z84))</f>
        <v>3:0</v>
      </c>
      <c r="E86" s="22" t="s">
        <v>17</v>
      </c>
      <c r="F86" s="23" t="str">
        <f>IF(Z85+AA85=0,"",CONCATENATE(AA85,":",Z85))</f>
        <v>3:0</v>
      </c>
      <c r="G86" s="108"/>
      <c r="H86" s="24">
        <f>IF(AG84+AG85+AF88=0,"",AG84+AG85+AF88)</f>
        <v>6</v>
      </c>
      <c r="I86" s="84" t="s">
        <v>59</v>
      </c>
      <c r="K86" s="3" t="str">
        <f t="shared" si="153"/>
        <v>bye - bye</v>
      </c>
      <c r="L86" s="3" t="str">
        <f t="shared" si="154"/>
        <v>3 : 0 (1,7,8)</v>
      </c>
      <c r="N86" s="3" t="str">
        <f t="shared" si="155"/>
        <v>Dvouhra - Skupina H</v>
      </c>
      <c r="O86" s="3">
        <f>A84</f>
        <v>0</v>
      </c>
      <c r="P86" s="3" t="str">
        <f>IF($O86=0,"bye",VLOOKUP($O86,seznam!$A$2:$C$268,2))</f>
        <v>bye</v>
      </c>
      <c r="Q86" s="3" t="str">
        <f>IF($O86=0,"",VLOOKUP($O86,seznam!$A$2:$D$268,4))</f>
        <v/>
      </c>
      <c r="R86" s="3">
        <f>A85</f>
        <v>0</v>
      </c>
      <c r="S86" s="3" t="str">
        <f>IF($R86=0,"bye",VLOOKUP($R86,seznam!$A$2:$C$268,2))</f>
        <v>bye</v>
      </c>
      <c r="T86" s="3" t="str">
        <f>IF($R86=0,"",VLOOKUP($R86,seznam!$A$2:$D$268,4))</f>
        <v/>
      </c>
      <c r="U86" s="92" t="s">
        <v>70</v>
      </c>
      <c r="V86" s="93" t="s">
        <v>67</v>
      </c>
      <c r="W86" s="93" t="s">
        <v>51</v>
      </c>
      <c r="X86" s="93"/>
      <c r="Y86" s="94"/>
      <c r="Z86" s="3">
        <f t="shared" si="156"/>
        <v>3</v>
      </c>
      <c r="AA86" s="3">
        <f t="shared" si="157"/>
        <v>0</v>
      </c>
      <c r="AB86" s="3">
        <f t="shared" si="158"/>
        <v>0</v>
      </c>
      <c r="AC86" s="3" t="str">
        <f>IF($AB86=0,"",VLOOKUP($AB86,seznam!$A$2:$C$268,2))</f>
        <v/>
      </c>
      <c r="AD86" s="3" t="str">
        <f t="shared" si="159"/>
        <v>3:0 (1,7,8)</v>
      </c>
      <c r="AE86" s="3" t="str">
        <f t="shared" si="160"/>
        <v>3:0 (1,7,8)</v>
      </c>
      <c r="AF86" s="3">
        <f t="shared" si="161"/>
        <v>2</v>
      </c>
      <c r="AG86" s="3">
        <f t="shared" si="162"/>
        <v>1</v>
      </c>
      <c r="AI86" s="3">
        <f t="shared" si="163"/>
        <v>1</v>
      </c>
      <c r="AJ86" s="3">
        <f t="shared" si="164"/>
        <v>1</v>
      </c>
      <c r="AK86" s="3">
        <f t="shared" si="165"/>
        <v>1</v>
      </c>
      <c r="AL86" s="3">
        <f t="shared" si="166"/>
        <v>0</v>
      </c>
      <c r="AM86" s="3">
        <f t="shared" si="167"/>
        <v>0</v>
      </c>
      <c r="AO86" s="3" t="str">
        <f>CONCATENATE(AQ83,AQ84,AQ85,AQ86,AQ87,AQ88,)</f>
        <v>&lt;TR&gt;&lt;TD width=250&gt;bye - bye&lt;TD&gt;3 : 0 (6,3,2)&lt;/TD&gt;&lt;/TR&gt;&lt;TR&gt;&lt;TD&gt;bye - bye&lt;TD&gt;0 : 3 (-7,-10,-3)&lt;/TD&gt;&lt;/TR&gt;&lt;TR&gt;&lt;TD&gt;bye - bye&lt;TD&gt;0 : 3 (-1,-2,-5)&lt;/TD&gt;&lt;/TR&gt;&lt;TR&gt;&lt;TD&gt;bye - bye&lt;TD&gt;3 : 0 (1,7,8)&lt;/TD&gt;&lt;/TR&gt;&lt;TR&gt;&lt;TD&gt;bye - bye&lt;TD&gt;3 : 0 (6,2,5)&lt;/TD&gt;&lt;/TR&gt;&lt;TR&gt;&lt;TD&gt;bye - bye&lt;TD&gt;3 : 2 (-8,-5,7,9,7)&lt;/TD&gt;&lt;/TR&gt;</v>
      </c>
      <c r="AP86" s="3" t="str">
        <f>CONCATENATE("&lt;TR&gt;&lt;TD&gt;",A86,"&lt;TD width=200&gt;",B86,"&lt;TD&gt;",C86,"&lt;TD&gt;",D86,"&lt;TD&gt;",E86,"&lt;TD&gt;",F86,"&lt;TD&gt;",H86,"&lt;TD&gt;",I86,"&lt;/TD&gt;&lt;/TR&gt;")</f>
        <v>&lt;TR&gt;&lt;TD&gt;&lt;TD width=200&gt;&lt;TD&gt;3:2&lt;TD&gt;3:0&lt;TD&gt;XXX&lt;TD&gt;3:0&lt;TD&gt;6&lt;TD&gt;1.&lt;/TD&gt;&lt;/TR&gt;</v>
      </c>
      <c r="AQ86" s="3" t="str">
        <f>CONCATENATE("&lt;TR&gt;&lt;TD&gt;",K86,"&lt;TD&gt;",L86,"&lt;/TD&gt;&lt;/TR&gt;")</f>
        <v>&lt;TR&gt;&lt;TD&gt;bye - bye&lt;TD&gt;3 : 0 (1,7,8)&lt;/TD&gt;&lt;/TR&gt;</v>
      </c>
    </row>
    <row r="87" spans="1:43" ht="15" customHeight="1" thickBot="1" x14ac:dyDescent="0.25">
      <c r="A87" s="88"/>
      <c r="B87" s="25" t="str">
        <f>IF($A87="","",CONCATENATE(VLOOKUP($A87,seznam!$A$2:$B$268,2)," (",VLOOKUP($A87,seznam!$A$2:$E$269,4),")"))</f>
        <v/>
      </c>
      <c r="C87" s="26" t="str">
        <f>IF(Z83+AA83=0,"",CONCATENATE(AA83,":",Z83))</f>
        <v>0:3</v>
      </c>
      <c r="D87" s="27" t="str">
        <f>IF(Z87+AA87=0,"",CONCATENATE(AA87,":",Z87))</f>
        <v>0:3</v>
      </c>
      <c r="E87" s="27" t="str">
        <f>IF(Z85+AA85=0,"",CONCATENATE(Z85,":",AA85))</f>
        <v>0:3</v>
      </c>
      <c r="F87" s="28" t="s">
        <v>17</v>
      </c>
      <c r="G87" s="109"/>
      <c r="H87" s="29">
        <f>IF(AG83+AF85+AG87=0,"",AG83+AF85+AG87)</f>
        <v>3</v>
      </c>
      <c r="I87" s="85" t="s">
        <v>62</v>
      </c>
      <c r="K87" s="3" t="str">
        <f t="shared" si="153"/>
        <v>bye - bye</v>
      </c>
      <c r="L87" s="3" t="str">
        <f t="shared" si="154"/>
        <v>3 : 0 (6,2,5)</v>
      </c>
      <c r="N87" s="3" t="str">
        <f t="shared" si="155"/>
        <v>Dvouhra - Skupina H</v>
      </c>
      <c r="O87" s="3">
        <f>A85</f>
        <v>0</v>
      </c>
      <c r="P87" s="3" t="str">
        <f>IF($O87=0,"bye",VLOOKUP($O87,seznam!$A$2:$C$268,2))</f>
        <v>bye</v>
      </c>
      <c r="Q87" s="3" t="str">
        <f>IF($O87=0,"",VLOOKUP($O87,seznam!$A$2:$D$268,4))</f>
        <v/>
      </c>
      <c r="R87" s="3">
        <f>A87</f>
        <v>0</v>
      </c>
      <c r="S87" s="3" t="str">
        <f>IF($R87=0,"bye",VLOOKUP($R87,seznam!$A$2:$C$268,2))</f>
        <v>bye</v>
      </c>
      <c r="T87" s="3" t="str">
        <f>IF($R87=0,"",VLOOKUP($R87,seznam!$A$2:$D$268,4))</f>
        <v/>
      </c>
      <c r="U87" s="92" t="s">
        <v>63</v>
      </c>
      <c r="V87" s="93" t="s">
        <v>48</v>
      </c>
      <c r="W87" s="93" t="s">
        <v>56</v>
      </c>
      <c r="X87" s="93"/>
      <c r="Y87" s="94"/>
      <c r="Z87" s="3">
        <f t="shared" si="156"/>
        <v>3</v>
      </c>
      <c r="AA87" s="3">
        <f t="shared" si="157"/>
        <v>0</v>
      </c>
      <c r="AB87" s="3">
        <f t="shared" si="158"/>
        <v>0</v>
      </c>
      <c r="AC87" s="3" t="str">
        <f>IF($AB87=0,"",VLOOKUP($AB87,seznam!$A$2:$C$268,2))</f>
        <v/>
      </c>
      <c r="AD87" s="3" t="str">
        <f t="shared" si="159"/>
        <v>3:0 (6,2,5)</v>
      </c>
      <c r="AE87" s="3" t="str">
        <f t="shared" si="160"/>
        <v>3:0 (6,2,5)</v>
      </c>
      <c r="AF87" s="3">
        <f t="shared" si="161"/>
        <v>2</v>
      </c>
      <c r="AG87" s="3">
        <f t="shared" si="162"/>
        <v>1</v>
      </c>
      <c r="AI87" s="3">
        <f t="shared" si="163"/>
        <v>1</v>
      </c>
      <c r="AJ87" s="3">
        <f t="shared" si="164"/>
        <v>1</v>
      </c>
      <c r="AK87" s="3">
        <f t="shared" si="165"/>
        <v>1</v>
      </c>
      <c r="AL87" s="3">
        <f t="shared" si="166"/>
        <v>0</v>
      </c>
      <c r="AM87" s="3">
        <f t="shared" si="167"/>
        <v>0</v>
      </c>
      <c r="AO87" s="3" t="str">
        <f>CONCATENATE("&lt;/Table&gt;&lt;/TD&gt;&lt;/TR&gt;&lt;/Table&gt;&lt;P&gt;")</f>
        <v>&lt;/Table&gt;&lt;/TD&gt;&lt;/TR&gt;&lt;/Table&gt;&lt;P&gt;</v>
      </c>
      <c r="AP87" s="3" t="str">
        <f>CONCATENATE("&lt;TR&gt;&lt;TD&gt;",A87,"&lt;TD width=200&gt;",B87,"&lt;TD&gt;",C87,"&lt;TD&gt;",D87,"&lt;TD&gt;",E87,"&lt;TD&gt;",F87,"&lt;TD&gt;",H87,"&lt;TD&gt;",I87,"&lt;/TD&gt;&lt;/TR&gt;")</f>
        <v>&lt;TR&gt;&lt;TD&gt;&lt;TD width=200&gt;&lt;TD&gt;0:3&lt;TD&gt;0:3&lt;TD&gt;0:3&lt;TD&gt;XXX&lt;TD&gt;3&lt;TD&gt;4.&lt;/TD&gt;&lt;/TR&gt;</v>
      </c>
      <c r="AQ87" s="3" t="str">
        <f>CONCATENATE("&lt;TR&gt;&lt;TD&gt;",K87,"&lt;TD&gt;",L87,"&lt;/TD&gt;&lt;/TR&gt;")</f>
        <v>&lt;TR&gt;&lt;TD&gt;bye - bye&lt;TD&gt;3 : 0 (6,2,5)&lt;/TD&gt;&lt;/TR&gt;</v>
      </c>
    </row>
    <row r="88" spans="1:43" ht="15" customHeight="1" thickTop="1" thickBot="1" x14ac:dyDescent="0.25">
      <c r="K88" s="3" t="str">
        <f t="shared" si="153"/>
        <v>bye - bye</v>
      </c>
      <c r="L88" s="3" t="str">
        <f t="shared" si="154"/>
        <v>3 : 2 (-8,-5,7,9,7)</v>
      </c>
      <c r="N88" s="3" t="str">
        <f t="shared" si="155"/>
        <v>Dvouhra - Skupina H</v>
      </c>
      <c r="O88" s="3">
        <f>A86</f>
        <v>0</v>
      </c>
      <c r="P88" s="3" t="str">
        <f>IF($O88=0,"bye",VLOOKUP($O88,seznam!$A$2:$C$268,2))</f>
        <v>bye</v>
      </c>
      <c r="Q88" s="3" t="str">
        <f>IF($O88=0,"",VLOOKUP($O88,seznam!$A$2:$D$268,4))</f>
        <v/>
      </c>
      <c r="R88" s="3">
        <f>A84</f>
        <v>0</v>
      </c>
      <c r="S88" s="3" t="str">
        <f>IF($R88=0,"bye",VLOOKUP($R88,seznam!$A$2:$C$268,2))</f>
        <v>bye</v>
      </c>
      <c r="T88" s="3" t="str">
        <f>IF($R88=0,"",VLOOKUP($R88,seznam!$A$2:$D$268,4))</f>
        <v/>
      </c>
      <c r="U88" s="95" t="s">
        <v>71</v>
      </c>
      <c r="V88" s="96" t="s">
        <v>53</v>
      </c>
      <c r="W88" s="96" t="s">
        <v>67</v>
      </c>
      <c r="X88" s="96" t="s">
        <v>73</v>
      </c>
      <c r="Y88" s="97" t="s">
        <v>67</v>
      </c>
      <c r="Z88" s="3">
        <f t="shared" si="156"/>
        <v>3</v>
      </c>
      <c r="AA88" s="3">
        <f t="shared" si="157"/>
        <v>2</v>
      </c>
      <c r="AB88" s="3">
        <f t="shared" si="158"/>
        <v>0</v>
      </c>
      <c r="AC88" s="3" t="str">
        <f>IF($AB88=0,"",VLOOKUP($AB88,seznam!$A$2:$C$268,2))</f>
        <v/>
      </c>
      <c r="AD88" s="3" t="str">
        <f t="shared" si="159"/>
        <v>3:2 (-8,-5,7,9,7)</v>
      </c>
      <c r="AE88" s="3" t="str">
        <f t="shared" si="160"/>
        <v>3:2 (-8,-5,7,9,7)</v>
      </c>
      <c r="AF88" s="3">
        <f t="shared" si="161"/>
        <v>2</v>
      </c>
      <c r="AG88" s="3">
        <f t="shared" si="162"/>
        <v>1</v>
      </c>
      <c r="AI88" s="3">
        <f t="shared" si="163"/>
        <v>-1</v>
      </c>
      <c r="AJ88" s="3">
        <f t="shared" si="164"/>
        <v>-1</v>
      </c>
      <c r="AK88" s="3">
        <f t="shared" si="165"/>
        <v>1</v>
      </c>
      <c r="AL88" s="3">
        <f t="shared" si="166"/>
        <v>1</v>
      </c>
      <c r="AM88" s="3">
        <f t="shared" si="167"/>
        <v>1</v>
      </c>
      <c r="AQ88" s="3" t="str">
        <f>CONCATENATE("&lt;TR&gt;&lt;TD&gt;",K88,"&lt;TD&gt;",L88,"&lt;/TD&gt;&lt;/TR&gt;")</f>
        <v>&lt;TR&gt;&lt;TD&gt;bye - bye&lt;TD&gt;3 : 2 (-8,-5,7,9,7)&lt;/TD&gt;&lt;/TR&gt;</v>
      </c>
    </row>
    <row r="89" spans="1:43" ht="15" customHeight="1" thickTop="1" x14ac:dyDescent="0.2"/>
    <row r="90" spans="1:43" ht="15" customHeight="1" thickBot="1" x14ac:dyDescent="0.25">
      <c r="N90" s="7" t="str">
        <f>B91</f>
        <v>Skupina L</v>
      </c>
      <c r="O90" s="7" t="s">
        <v>3</v>
      </c>
      <c r="P90" s="7" t="s">
        <v>28</v>
      </c>
      <c r="Q90" s="7" t="s">
        <v>4</v>
      </c>
      <c r="R90" s="7" t="s">
        <v>3</v>
      </c>
      <c r="S90" s="7" t="s">
        <v>29</v>
      </c>
      <c r="T90" s="7" t="s">
        <v>4</v>
      </c>
      <c r="U90" s="8" t="s">
        <v>5</v>
      </c>
      <c r="V90" s="8" t="s">
        <v>6</v>
      </c>
      <c r="W90" s="8" t="s">
        <v>7</v>
      </c>
      <c r="X90" s="8" t="s">
        <v>8</v>
      </c>
      <c r="Y90" s="8" t="s">
        <v>9</v>
      </c>
      <c r="Z90" s="7" t="s">
        <v>10</v>
      </c>
      <c r="AA90" s="7" t="s">
        <v>11</v>
      </c>
      <c r="AB90" s="7" t="s">
        <v>12</v>
      </c>
      <c r="AO90" s="3" t="s">
        <v>13</v>
      </c>
    </row>
    <row r="91" spans="1:43" ht="15" customHeight="1" thickTop="1" thickBot="1" x14ac:dyDescent="0.25">
      <c r="A91" s="9">
        <v>13</v>
      </c>
      <c r="B91" s="10" t="s">
        <v>123</v>
      </c>
      <c r="C91" s="11">
        <v>1</v>
      </c>
      <c r="D91" s="12">
        <v>2</v>
      </c>
      <c r="E91" s="12">
        <v>3</v>
      </c>
      <c r="F91" s="13">
        <v>4</v>
      </c>
      <c r="G91" s="106"/>
      <c r="H91" s="14" t="s">
        <v>15</v>
      </c>
      <c r="I91" s="13" t="s">
        <v>16</v>
      </c>
      <c r="K91" s="3" t="str">
        <f t="shared" ref="K91:K96" si="168">CONCATENATE(P91," - ",S91)</f>
        <v>bye - bye</v>
      </c>
      <c r="L91" s="3" t="str">
        <f t="shared" ref="L91:L96" si="169">IF(SUM(Z91:AA91)=0,AE91,CONCATENATE(Z91," : ",AA91," (",U91,",",V91,",",W91,IF(Z91+AA91&gt;3,",",""),X91,IF(Z91+AA91&gt;4,",",""),Y91,")"))</f>
        <v>3 : 0 (1,4,1)</v>
      </c>
      <c r="N91" s="3" t="str">
        <f t="shared" ref="N91:N96" si="170">CONCATENATE("Dvouhra - Skupina H")</f>
        <v>Dvouhra - Skupina H</v>
      </c>
      <c r="O91" s="3">
        <f>A92</f>
        <v>0</v>
      </c>
      <c r="P91" s="3" t="str">
        <f>IF($O91=0,"bye",VLOOKUP($O91,seznam!$A$2:$C$268,2))</f>
        <v>bye</v>
      </c>
      <c r="Q91" s="3" t="str">
        <f>IF($O91=0,"",VLOOKUP($O91,seznam!$A$2:$D$268,4))</f>
        <v/>
      </c>
      <c r="R91" s="3">
        <f>A95</f>
        <v>0</v>
      </c>
      <c r="S91" s="3" t="str">
        <f>IF($R91=0,"bye",VLOOKUP($R91,seznam!$A$2:$C$268,2))</f>
        <v>bye</v>
      </c>
      <c r="T91" s="3" t="str">
        <f>IF($R91=0,"",VLOOKUP($R91,seznam!$A$2:$D$268,4))</f>
        <v/>
      </c>
      <c r="U91" s="89" t="s">
        <v>70</v>
      </c>
      <c r="V91" s="90" t="s">
        <v>57</v>
      </c>
      <c r="W91" s="90" t="s">
        <v>70</v>
      </c>
      <c r="X91" s="90"/>
      <c r="Y91" s="91"/>
      <c r="Z91" s="3">
        <f t="shared" ref="Z91:Z96" si="171">COUNTIF(AI91:AM91,"&gt;0")</f>
        <v>3</v>
      </c>
      <c r="AA91" s="3">
        <f t="shared" ref="AA91:AA96" si="172">COUNTIF(AI91:AM91,"&lt;0")</f>
        <v>0</v>
      </c>
      <c r="AB91" s="3">
        <f t="shared" ref="AB91:AB96" si="173">IF(Z91=AA91,0,IF(Z91&gt;AA91,O91,R91))</f>
        <v>0</v>
      </c>
      <c r="AC91" s="3" t="str">
        <f>IF($AB91=0,"",VLOOKUP($AB91,seznam!$A$2:$C$268,2))</f>
        <v/>
      </c>
      <c r="AD91" s="3" t="str">
        <f t="shared" ref="AD91:AD96" si="174">IF(Z91=AA91,"",IF(Z91&gt;AA91,CONCATENATE(Z91,":",AA91," (",U91,",",V91,",",W91,IF(SUM(Z91:AA91)&gt;3,",",""),X91,IF(SUM(Z91:AA91)&gt;4,",",""),Y91,")"),CONCATENATE(AA91,":",Z91," (",-U91,",",-V91,",",-W91,IF(SUM(Z91:AA91)&gt;3,CONCATENATE(",",-X91),""),IF(SUM(Z91:AA91)&gt;4,CONCATENATE(",",-Y91),""),")")))</f>
        <v>3:0 (1,4,1)</v>
      </c>
      <c r="AE91" s="3" t="str">
        <f t="shared" ref="AE91:AE96" si="175">IF(SUM(Z91:AA91)=0,"",AD91)</f>
        <v>3:0 (1,4,1)</v>
      </c>
      <c r="AF91" s="3">
        <f t="shared" ref="AF91:AF96" si="176">IF(U91="",0,IF(Z91&gt;AA91,2,1))</f>
        <v>2</v>
      </c>
      <c r="AG91" s="3">
        <f t="shared" ref="AG91:AG96" si="177">IF(U91="",0,IF(AA91&gt;Z91,2,1))</f>
        <v>1</v>
      </c>
      <c r="AI91" s="3">
        <f t="shared" ref="AI91:AI96" si="178">IF(U91="",0,IF(MID(U91,1,1)="-",-1,1))</f>
        <v>1</v>
      </c>
      <c r="AJ91" s="3">
        <f t="shared" ref="AJ91:AJ96" si="179">IF(V91="",0,IF(MID(V91,1,1)="-",-1,1))</f>
        <v>1</v>
      </c>
      <c r="AK91" s="3">
        <f t="shared" ref="AK91:AK96" si="180">IF(W91="",0,IF(MID(W91,1,1)="-",-1,1))</f>
        <v>1</v>
      </c>
      <c r="AL91" s="3">
        <f t="shared" ref="AL91:AL96" si="181">IF(X91="",0,IF(MID(X91,1,1)="-",-1,1))</f>
        <v>0</v>
      </c>
      <c r="AM91" s="3">
        <f t="shared" ref="AM91:AM96" si="182">IF(Y91="",0,IF(MID(Y91,1,1)="-",-1,1))</f>
        <v>0</v>
      </c>
      <c r="AO91" s="3" t="str">
        <f>CONCATENATE("&lt;Table border=1 cellpading=0 cellspacing=0 width=480&gt;&lt;TR&gt;&lt;TH colspan=2&gt;",B91,"&lt;TH&gt;1&lt;TH&gt;2&lt;TH&gt;3&lt;TH&gt;4&lt;TH&gt;Body&lt;TH&gt;Pořadí&lt;/TH&gt;&lt;/TR&gt;")</f>
        <v>&lt;Table border=1 cellpading=0 cellspacing=0 width=480&gt;&lt;TR&gt;&lt;TH colspan=2&gt;Skupina L&lt;TH&gt;1&lt;TH&gt;2&lt;TH&gt;3&lt;TH&gt;4&lt;TH&gt;Body&lt;TH&gt;Pořadí&lt;/TH&gt;&lt;/TR&gt;</v>
      </c>
      <c r="AQ91" s="3" t="str">
        <f>CONCATENATE("&lt;TR&gt;&lt;TD width=250&gt;",K91,"&lt;TD&gt;",L91,"&lt;/TD&gt;&lt;/TR&gt;")</f>
        <v>&lt;TR&gt;&lt;TD width=250&gt;bye - bye&lt;TD&gt;3 : 0 (1,4,1)&lt;/TD&gt;&lt;/TR&gt;</v>
      </c>
    </row>
    <row r="92" spans="1:43" ht="15" customHeight="1" thickTop="1" x14ac:dyDescent="0.2">
      <c r="A92" s="86"/>
      <c r="B92" s="15" t="str">
        <f>IF($A92="","",CONCATENATE(VLOOKUP($A92,seznam!$A$2:$B$268,2)," (",VLOOKUP($A92,seznam!$A$2:$E$269,4),")"))</f>
        <v/>
      </c>
      <c r="C92" s="16" t="s">
        <v>17</v>
      </c>
      <c r="D92" s="17" t="str">
        <f>IF(Z94+AA94=0,"",CONCATENATE(Z94,":",AA94))</f>
        <v>3:0</v>
      </c>
      <c r="E92" s="17" t="str">
        <f>IF(Z96+AA96=0,"",CONCATENATE(AA96,":",Z96))</f>
        <v>2:3</v>
      </c>
      <c r="F92" s="18" t="str">
        <f>IF(Z91+AA91=0,"",CONCATENATE(Z91,":",AA91))</f>
        <v>3:0</v>
      </c>
      <c r="G92" s="107"/>
      <c r="H92" s="19">
        <f>IF(AF91+AF94+AG96=0,"",AF91+AF94+AG96)</f>
        <v>5</v>
      </c>
      <c r="I92" s="83" t="s">
        <v>61</v>
      </c>
      <c r="K92" s="3" t="str">
        <f t="shared" si="168"/>
        <v>bye - bye</v>
      </c>
      <c r="L92" s="3" t="str">
        <f t="shared" si="169"/>
        <v>0 : 3 (-5,-0,-5)</v>
      </c>
      <c r="N92" s="3" t="str">
        <f t="shared" si="170"/>
        <v>Dvouhra - Skupina H</v>
      </c>
      <c r="O92" s="3">
        <f>A93</f>
        <v>0</v>
      </c>
      <c r="P92" s="3" t="str">
        <f>IF($O92=0,"bye",VLOOKUP($O92,seznam!$A$2:$C$268,2))</f>
        <v>bye</v>
      </c>
      <c r="Q92" s="3" t="str">
        <f>IF($O92=0,"",VLOOKUP($O92,seznam!$A$2:$D$268,4))</f>
        <v/>
      </c>
      <c r="R92" s="3">
        <f>A94</f>
        <v>0</v>
      </c>
      <c r="S92" s="3" t="str">
        <f>IF($R92=0,"bye",VLOOKUP($R92,seznam!$A$2:$C$268,2))</f>
        <v>bye</v>
      </c>
      <c r="T92" s="3" t="str">
        <f>IF($R92=0,"",VLOOKUP($R92,seznam!$A$2:$D$268,4))</f>
        <v/>
      </c>
      <c r="U92" s="92" t="s">
        <v>53</v>
      </c>
      <c r="V92" s="93" t="s">
        <v>77</v>
      </c>
      <c r="W92" s="93" t="s">
        <v>53</v>
      </c>
      <c r="X92" s="93"/>
      <c r="Y92" s="94"/>
      <c r="Z92" s="3">
        <f t="shared" si="171"/>
        <v>0</v>
      </c>
      <c r="AA92" s="3">
        <f t="shared" si="172"/>
        <v>3</v>
      </c>
      <c r="AB92" s="3">
        <f t="shared" si="173"/>
        <v>0</v>
      </c>
      <c r="AC92" s="3" t="str">
        <f>IF($AB92=0,"",VLOOKUP($AB92,seznam!$A$2:$C$268,2))</f>
        <v/>
      </c>
      <c r="AD92" s="3" t="str">
        <f t="shared" si="174"/>
        <v>3:0 (5,0,5)</v>
      </c>
      <c r="AE92" s="3" t="str">
        <f t="shared" si="175"/>
        <v>3:0 (5,0,5)</v>
      </c>
      <c r="AF92" s="3">
        <f t="shared" si="176"/>
        <v>1</v>
      </c>
      <c r="AG92" s="3">
        <f t="shared" si="177"/>
        <v>2</v>
      </c>
      <c r="AI92" s="3">
        <f t="shared" si="178"/>
        <v>-1</v>
      </c>
      <c r="AJ92" s="3">
        <f t="shared" si="179"/>
        <v>-1</v>
      </c>
      <c r="AK92" s="3">
        <f t="shared" si="180"/>
        <v>-1</v>
      </c>
      <c r="AL92" s="3">
        <f t="shared" si="181"/>
        <v>0</v>
      </c>
      <c r="AM92" s="3">
        <f t="shared" si="182"/>
        <v>0</v>
      </c>
      <c r="AO92" s="3" t="str">
        <f>CONCATENATE(AP92,AP93,AP94,AP95,)</f>
        <v>&lt;TR&gt;&lt;TD&gt;&lt;TD width=200&gt;&lt;TD&gt;XXX&lt;TD&gt;3:0&lt;TD&gt;2:3&lt;TD&gt;3:0&lt;TD&gt;5&lt;TD&gt;2.&lt;/TD&gt;&lt;/TR&gt;&lt;TR&gt;&lt;TD&gt;&lt;TD width=200&gt;&lt;TD&gt;0:3&lt;TD&gt;XXX&lt;TD&gt;0:3&lt;TD&gt;1:3&lt;TD&gt;3&lt;TD&gt;4.&lt;/TD&gt;&lt;/TR&gt;&lt;TR&gt;&lt;TD&gt;&lt;TD width=200&gt;&lt;TD&gt;3:2&lt;TD&gt;3:0&lt;TD&gt;XXX&lt;TD&gt;3:0&lt;TD&gt;6&lt;TD&gt;1.&lt;/TD&gt;&lt;/TR&gt;&lt;TR&gt;&lt;TD&gt;&lt;TD width=200&gt;&lt;TD&gt;0:3&lt;TD&gt;3:1&lt;TD&gt;0:3&lt;TD&gt;XXX&lt;TD&gt;4&lt;TD&gt;3.&lt;/TD&gt;&lt;/TR&gt;</v>
      </c>
      <c r="AP92" s="3" t="str">
        <f>CONCATENATE("&lt;TR&gt;&lt;TD&gt;",A92,"&lt;TD width=200&gt;",B92,"&lt;TD&gt;",C92,"&lt;TD&gt;",D92,"&lt;TD&gt;",E92,"&lt;TD&gt;",F92,"&lt;TD&gt;",H92,"&lt;TD&gt;",I92,"&lt;/TD&gt;&lt;/TR&gt;")</f>
        <v>&lt;TR&gt;&lt;TD&gt;&lt;TD width=200&gt;&lt;TD&gt;XXX&lt;TD&gt;3:0&lt;TD&gt;2:3&lt;TD&gt;3:0&lt;TD&gt;5&lt;TD&gt;2.&lt;/TD&gt;&lt;/TR&gt;</v>
      </c>
      <c r="AQ92" s="3" t="str">
        <f>CONCATENATE("&lt;TR&gt;&lt;TD&gt;",K92,"&lt;TD&gt;",L92,"&lt;/TD&gt;&lt;/TR&gt;")</f>
        <v>&lt;TR&gt;&lt;TD&gt;bye - bye&lt;TD&gt;0 : 3 (-5,-0,-5)&lt;/TD&gt;&lt;/TR&gt;</v>
      </c>
    </row>
    <row r="93" spans="1:43" ht="15" customHeight="1" x14ac:dyDescent="0.2">
      <c r="A93" s="87"/>
      <c r="B93" s="20" t="str">
        <f>IF($A93="","",CONCATENATE(VLOOKUP($A93,seznam!$A$2:$B$268,2)," (",VLOOKUP($A93,seznam!$A$2:$E$269,4),")"))</f>
        <v/>
      </c>
      <c r="C93" s="21" t="str">
        <f>IF(Z94+AA94=0,"",CONCATENATE(AA94,":",Z94))</f>
        <v>0:3</v>
      </c>
      <c r="D93" s="22" t="s">
        <v>17</v>
      </c>
      <c r="E93" s="22" t="str">
        <f>IF(Z92+AA92=0,"",CONCATENATE(Z92,":",AA92))</f>
        <v>0:3</v>
      </c>
      <c r="F93" s="23" t="str">
        <f>IF(Z95+AA95=0,"",CONCATENATE(Z95,":",AA95))</f>
        <v>1:3</v>
      </c>
      <c r="G93" s="108"/>
      <c r="H93" s="24">
        <f>IF(AF92+AG94+AF95=0,"",AF92+AG94+AF95)</f>
        <v>3</v>
      </c>
      <c r="I93" s="84" t="s">
        <v>62</v>
      </c>
      <c r="K93" s="3" t="str">
        <f t="shared" si="168"/>
        <v>bye - bye</v>
      </c>
      <c r="L93" s="3" t="str">
        <f t="shared" si="169"/>
        <v>0 : 3 (-4,-4,-8)</v>
      </c>
      <c r="N93" s="3" t="str">
        <f t="shared" si="170"/>
        <v>Dvouhra - Skupina H</v>
      </c>
      <c r="O93" s="3">
        <f>A95</f>
        <v>0</v>
      </c>
      <c r="P93" s="3" t="str">
        <f>IF($O93=0,"bye",VLOOKUP($O93,seznam!$A$2:$C$268,2))</f>
        <v>bye</v>
      </c>
      <c r="Q93" s="3" t="str">
        <f>IF($O93=0,"",VLOOKUP($O93,seznam!$A$2:$D$268,4))</f>
        <v/>
      </c>
      <c r="R93" s="3">
        <f>A94</f>
        <v>0</v>
      </c>
      <c r="S93" s="3" t="str">
        <f>IF($R93=0,"bye",VLOOKUP($R93,seznam!$A$2:$C$268,2))</f>
        <v>bye</v>
      </c>
      <c r="T93" s="3" t="str">
        <f>IF($R93=0,"",VLOOKUP($R93,seznam!$A$2:$D$268,4))</f>
        <v/>
      </c>
      <c r="U93" s="92" t="s">
        <v>52</v>
      </c>
      <c r="V93" s="93" t="s">
        <v>52</v>
      </c>
      <c r="W93" s="93" t="s">
        <v>71</v>
      </c>
      <c r="X93" s="93"/>
      <c r="Y93" s="94"/>
      <c r="Z93" s="3">
        <f t="shared" si="171"/>
        <v>0</v>
      </c>
      <c r="AA93" s="3">
        <f t="shared" si="172"/>
        <v>3</v>
      </c>
      <c r="AB93" s="3">
        <f t="shared" si="173"/>
        <v>0</v>
      </c>
      <c r="AC93" s="3" t="str">
        <f>IF($AB93=0,"",VLOOKUP($AB93,seznam!$A$2:$C$268,2))</f>
        <v/>
      </c>
      <c r="AD93" s="3" t="str">
        <f t="shared" si="174"/>
        <v>3:0 (4,4,8)</v>
      </c>
      <c r="AE93" s="3" t="str">
        <f t="shared" si="175"/>
        <v>3:0 (4,4,8)</v>
      </c>
      <c r="AF93" s="3">
        <f t="shared" si="176"/>
        <v>1</v>
      </c>
      <c r="AG93" s="3">
        <f t="shared" si="177"/>
        <v>2</v>
      </c>
      <c r="AI93" s="3">
        <f t="shared" si="178"/>
        <v>-1</v>
      </c>
      <c r="AJ93" s="3">
        <f t="shared" si="179"/>
        <v>-1</v>
      </c>
      <c r="AK93" s="3">
        <f t="shared" si="180"/>
        <v>-1</v>
      </c>
      <c r="AL93" s="3">
        <f t="shared" si="181"/>
        <v>0</v>
      </c>
      <c r="AM93" s="3">
        <f t="shared" si="182"/>
        <v>0</v>
      </c>
      <c r="AO93" s="3" t="str">
        <f>CONCATENATE("&lt;/Table&gt;&lt;TD width=420&gt;&lt;Table&gt;")</f>
        <v>&lt;/Table&gt;&lt;TD width=420&gt;&lt;Table&gt;</v>
      </c>
      <c r="AP93" s="3" t="str">
        <f>CONCATENATE("&lt;TR&gt;&lt;TD&gt;",A93,"&lt;TD width=200&gt;",B93,"&lt;TD&gt;",C93,"&lt;TD&gt;",D93,"&lt;TD&gt;",E93,"&lt;TD&gt;",F93,"&lt;TD&gt;",H93,"&lt;TD&gt;",I93,"&lt;/TD&gt;&lt;/TR&gt;")</f>
        <v>&lt;TR&gt;&lt;TD&gt;&lt;TD width=200&gt;&lt;TD&gt;0:3&lt;TD&gt;XXX&lt;TD&gt;0:3&lt;TD&gt;1:3&lt;TD&gt;3&lt;TD&gt;4.&lt;/TD&gt;&lt;/TR&gt;</v>
      </c>
      <c r="AQ93" s="3" t="str">
        <f>CONCATENATE("&lt;TR&gt;&lt;TD&gt;",K93,"&lt;TD&gt;",L93,"&lt;/TD&gt;&lt;/TR&gt;")</f>
        <v>&lt;TR&gt;&lt;TD&gt;bye - bye&lt;TD&gt;0 : 3 (-4,-4,-8)&lt;/TD&gt;&lt;/TR&gt;</v>
      </c>
    </row>
    <row r="94" spans="1:43" ht="15" customHeight="1" x14ac:dyDescent="0.2">
      <c r="A94" s="87"/>
      <c r="B94" s="20" t="str">
        <f>IF($A94="","",CONCATENATE(VLOOKUP($A94,seznam!$A$2:$B$268,2)," (",VLOOKUP($A94,seznam!$A$2:$E$269,4),")"))</f>
        <v/>
      </c>
      <c r="C94" s="21" t="str">
        <f>IF(Z96+AA96=0,"",CONCATENATE(Z96,":",AA96))</f>
        <v>3:2</v>
      </c>
      <c r="D94" s="22" t="str">
        <f>IF(Z92+AA92=0,"",CONCATENATE(AA92,":",Z92))</f>
        <v>3:0</v>
      </c>
      <c r="E94" s="22" t="s">
        <v>17</v>
      </c>
      <c r="F94" s="23" t="str">
        <f>IF(Z93+AA93=0,"",CONCATENATE(AA93,":",Z93))</f>
        <v>3:0</v>
      </c>
      <c r="G94" s="108"/>
      <c r="H94" s="24">
        <f>IF(AG92+AG93+AF96=0,"",AG92+AG93+AF96)</f>
        <v>6</v>
      </c>
      <c r="I94" s="84" t="s">
        <v>59</v>
      </c>
      <c r="K94" s="3" t="str">
        <f t="shared" si="168"/>
        <v>bye - bye</v>
      </c>
      <c r="L94" s="3" t="str">
        <f t="shared" si="169"/>
        <v>3 : 0 (3,5,4)</v>
      </c>
      <c r="N94" s="3" t="str">
        <f t="shared" si="170"/>
        <v>Dvouhra - Skupina H</v>
      </c>
      <c r="O94" s="3">
        <f>A92</f>
        <v>0</v>
      </c>
      <c r="P94" s="3" t="str">
        <f>IF($O94=0,"bye",VLOOKUP($O94,seznam!$A$2:$C$268,2))</f>
        <v>bye</v>
      </c>
      <c r="Q94" s="3" t="str">
        <f>IF($O94=0,"",VLOOKUP($O94,seznam!$A$2:$D$268,4))</f>
        <v/>
      </c>
      <c r="R94" s="3">
        <f>A93</f>
        <v>0</v>
      </c>
      <c r="S94" s="3" t="str">
        <f>IF($R94=0,"bye",VLOOKUP($R94,seznam!$A$2:$C$268,2))</f>
        <v>bye</v>
      </c>
      <c r="T94" s="3" t="str">
        <f>IF($R94=0,"",VLOOKUP($R94,seznam!$A$2:$D$268,4))</f>
        <v/>
      </c>
      <c r="U94" s="92" t="s">
        <v>49</v>
      </c>
      <c r="V94" s="93" t="s">
        <v>56</v>
      </c>
      <c r="W94" s="93" t="s">
        <v>57</v>
      </c>
      <c r="X94" s="93"/>
      <c r="Y94" s="94"/>
      <c r="Z94" s="3">
        <f t="shared" si="171"/>
        <v>3</v>
      </c>
      <c r="AA94" s="3">
        <f t="shared" si="172"/>
        <v>0</v>
      </c>
      <c r="AB94" s="3">
        <f t="shared" si="173"/>
        <v>0</v>
      </c>
      <c r="AC94" s="3" t="str">
        <f>IF($AB94=0,"",VLOOKUP($AB94,seznam!$A$2:$C$268,2))</f>
        <v/>
      </c>
      <c r="AD94" s="3" t="str">
        <f t="shared" si="174"/>
        <v>3:0 (3,5,4)</v>
      </c>
      <c r="AE94" s="3" t="str">
        <f t="shared" si="175"/>
        <v>3:0 (3,5,4)</v>
      </c>
      <c r="AF94" s="3">
        <f t="shared" si="176"/>
        <v>2</v>
      </c>
      <c r="AG94" s="3">
        <f t="shared" si="177"/>
        <v>1</v>
      </c>
      <c r="AI94" s="3">
        <f t="shared" si="178"/>
        <v>1</v>
      </c>
      <c r="AJ94" s="3">
        <f t="shared" si="179"/>
        <v>1</v>
      </c>
      <c r="AK94" s="3">
        <f t="shared" si="180"/>
        <v>1</v>
      </c>
      <c r="AL94" s="3">
        <f t="shared" si="181"/>
        <v>0</v>
      </c>
      <c r="AM94" s="3">
        <f t="shared" si="182"/>
        <v>0</v>
      </c>
      <c r="AO94" s="3" t="str">
        <f>CONCATENATE(AQ91,AQ92,AQ93,AQ94,AQ95,AQ96,)</f>
        <v>&lt;TR&gt;&lt;TD width=250&gt;bye - bye&lt;TD&gt;3 : 0 (1,4,1)&lt;/TD&gt;&lt;/TR&gt;&lt;TR&gt;&lt;TD&gt;bye - bye&lt;TD&gt;0 : 3 (-5,-0,-5)&lt;/TD&gt;&lt;/TR&gt;&lt;TR&gt;&lt;TD&gt;bye - bye&lt;TD&gt;0 : 3 (-4,-4,-8)&lt;/TD&gt;&lt;/TR&gt;&lt;TR&gt;&lt;TD&gt;bye - bye&lt;TD&gt;3 : 0 (3,5,4)&lt;/TD&gt;&lt;/TR&gt;&lt;TR&gt;&lt;TD&gt;bye - bye&lt;TD&gt;1 : 3 (-9,8,-8,-10)&lt;/TD&gt;&lt;/TR&gt;&lt;TR&gt;&lt;TD&gt;bye - bye&lt;TD&gt;3 : 2 (8,-9,-7,9,4)&lt;/TD&gt;&lt;/TR&gt;</v>
      </c>
      <c r="AP94" s="3" t="str">
        <f>CONCATENATE("&lt;TR&gt;&lt;TD&gt;",A94,"&lt;TD width=200&gt;",B94,"&lt;TD&gt;",C94,"&lt;TD&gt;",D94,"&lt;TD&gt;",E94,"&lt;TD&gt;",F94,"&lt;TD&gt;",H94,"&lt;TD&gt;",I94,"&lt;/TD&gt;&lt;/TR&gt;")</f>
        <v>&lt;TR&gt;&lt;TD&gt;&lt;TD width=200&gt;&lt;TD&gt;3:2&lt;TD&gt;3:0&lt;TD&gt;XXX&lt;TD&gt;3:0&lt;TD&gt;6&lt;TD&gt;1.&lt;/TD&gt;&lt;/TR&gt;</v>
      </c>
      <c r="AQ94" s="3" t="str">
        <f>CONCATENATE("&lt;TR&gt;&lt;TD&gt;",K94,"&lt;TD&gt;",L94,"&lt;/TD&gt;&lt;/TR&gt;")</f>
        <v>&lt;TR&gt;&lt;TD&gt;bye - bye&lt;TD&gt;3 : 0 (3,5,4)&lt;/TD&gt;&lt;/TR&gt;</v>
      </c>
    </row>
    <row r="95" spans="1:43" ht="15" customHeight="1" thickBot="1" x14ac:dyDescent="0.25">
      <c r="A95" s="88"/>
      <c r="B95" s="25" t="str">
        <f>IF($A95="","",CONCATENATE(VLOOKUP($A95,seznam!$A$2:$B$268,2)," (",VLOOKUP($A95,seznam!$A$2:$E$269,4),")"))</f>
        <v/>
      </c>
      <c r="C95" s="26" t="str">
        <f>IF(Z91+AA91=0,"",CONCATENATE(AA91,":",Z91))</f>
        <v>0:3</v>
      </c>
      <c r="D95" s="27" t="str">
        <f>IF(Z95+AA95=0,"",CONCATENATE(AA95,":",Z95))</f>
        <v>3:1</v>
      </c>
      <c r="E95" s="27" t="str">
        <f>IF(Z93+AA93=0,"",CONCATENATE(Z93,":",AA93))</f>
        <v>0:3</v>
      </c>
      <c r="F95" s="28" t="s">
        <v>17</v>
      </c>
      <c r="G95" s="109"/>
      <c r="H95" s="29">
        <f>IF(AG91+AF93+AG95=0,"",AG91+AF93+AG95)</f>
        <v>4</v>
      </c>
      <c r="I95" s="85" t="s">
        <v>60</v>
      </c>
      <c r="K95" s="3" t="str">
        <f t="shared" si="168"/>
        <v>bye - bye</v>
      </c>
      <c r="L95" s="3" t="str">
        <f t="shared" si="169"/>
        <v>1 : 3 (-9,8,-8,-10)</v>
      </c>
      <c r="N95" s="3" t="str">
        <f t="shared" si="170"/>
        <v>Dvouhra - Skupina H</v>
      </c>
      <c r="O95" s="3">
        <f>A93</f>
        <v>0</v>
      </c>
      <c r="P95" s="3" t="str">
        <f>IF($O95=0,"bye",VLOOKUP($O95,seznam!$A$2:$C$268,2))</f>
        <v>bye</v>
      </c>
      <c r="Q95" s="3" t="str">
        <f>IF($O95=0,"",VLOOKUP($O95,seznam!$A$2:$D$268,4))</f>
        <v/>
      </c>
      <c r="R95" s="3">
        <f>A95</f>
        <v>0</v>
      </c>
      <c r="S95" s="3" t="str">
        <f>IF($R95=0,"bye",VLOOKUP($R95,seznam!$A$2:$C$268,2))</f>
        <v>bye</v>
      </c>
      <c r="T95" s="3" t="str">
        <f>IF($R95=0,"",VLOOKUP($R95,seznam!$A$2:$D$268,4))</f>
        <v/>
      </c>
      <c r="U95" s="92" t="s">
        <v>69</v>
      </c>
      <c r="V95" s="93" t="s">
        <v>51</v>
      </c>
      <c r="W95" s="93" t="s">
        <v>71</v>
      </c>
      <c r="X95" s="93" t="s">
        <v>50</v>
      </c>
      <c r="Y95" s="94"/>
      <c r="Z95" s="3">
        <f t="shared" si="171"/>
        <v>1</v>
      </c>
      <c r="AA95" s="3">
        <f t="shared" si="172"/>
        <v>3</v>
      </c>
      <c r="AB95" s="3">
        <f t="shared" si="173"/>
        <v>0</v>
      </c>
      <c r="AC95" s="3" t="str">
        <f>IF($AB95=0,"",VLOOKUP($AB95,seznam!$A$2:$C$268,2))</f>
        <v/>
      </c>
      <c r="AD95" s="3" t="str">
        <f t="shared" si="174"/>
        <v>3:1 (9,-8,8,10)</v>
      </c>
      <c r="AE95" s="3" t="str">
        <f t="shared" si="175"/>
        <v>3:1 (9,-8,8,10)</v>
      </c>
      <c r="AF95" s="3">
        <f t="shared" si="176"/>
        <v>1</v>
      </c>
      <c r="AG95" s="3">
        <f t="shared" si="177"/>
        <v>2</v>
      </c>
      <c r="AI95" s="3">
        <f t="shared" si="178"/>
        <v>-1</v>
      </c>
      <c r="AJ95" s="3">
        <f t="shared" si="179"/>
        <v>1</v>
      </c>
      <c r="AK95" s="3">
        <f t="shared" si="180"/>
        <v>-1</v>
      </c>
      <c r="AL95" s="3">
        <f t="shared" si="181"/>
        <v>-1</v>
      </c>
      <c r="AM95" s="3">
        <f t="shared" si="182"/>
        <v>0</v>
      </c>
      <c r="AO95" s="3" t="str">
        <f>CONCATENATE("&lt;/Table&gt;&lt;/TD&gt;&lt;/TR&gt;&lt;/Table&gt;&lt;P&gt;")</f>
        <v>&lt;/Table&gt;&lt;/TD&gt;&lt;/TR&gt;&lt;/Table&gt;&lt;P&gt;</v>
      </c>
      <c r="AP95" s="3" t="str">
        <f>CONCATENATE("&lt;TR&gt;&lt;TD&gt;",A95,"&lt;TD width=200&gt;",B95,"&lt;TD&gt;",C95,"&lt;TD&gt;",D95,"&lt;TD&gt;",E95,"&lt;TD&gt;",F95,"&lt;TD&gt;",H95,"&lt;TD&gt;",I95,"&lt;/TD&gt;&lt;/TR&gt;")</f>
        <v>&lt;TR&gt;&lt;TD&gt;&lt;TD width=200&gt;&lt;TD&gt;0:3&lt;TD&gt;3:1&lt;TD&gt;0:3&lt;TD&gt;XXX&lt;TD&gt;4&lt;TD&gt;3.&lt;/TD&gt;&lt;/TR&gt;</v>
      </c>
      <c r="AQ95" s="3" t="str">
        <f>CONCATENATE("&lt;TR&gt;&lt;TD&gt;",K95,"&lt;TD&gt;",L95,"&lt;/TD&gt;&lt;/TR&gt;")</f>
        <v>&lt;TR&gt;&lt;TD&gt;bye - bye&lt;TD&gt;1 : 3 (-9,8,-8,-10)&lt;/TD&gt;&lt;/TR&gt;</v>
      </c>
    </row>
    <row r="96" spans="1:43" ht="15" customHeight="1" thickTop="1" thickBot="1" x14ac:dyDescent="0.25">
      <c r="K96" s="3" t="str">
        <f t="shared" si="168"/>
        <v>bye - bye</v>
      </c>
      <c r="L96" s="3" t="str">
        <f t="shared" si="169"/>
        <v>3 : 2 (8,-9,-7,9,4)</v>
      </c>
      <c r="N96" s="3" t="str">
        <f t="shared" si="170"/>
        <v>Dvouhra - Skupina H</v>
      </c>
      <c r="O96" s="3">
        <f>A94</f>
        <v>0</v>
      </c>
      <c r="P96" s="3" t="str">
        <f>IF($O96=0,"bye",VLOOKUP($O96,seznam!$A$2:$C$268,2))</f>
        <v>bye</v>
      </c>
      <c r="Q96" s="3" t="str">
        <f>IF($O96=0,"",VLOOKUP($O96,seznam!$A$2:$D$268,4))</f>
        <v/>
      </c>
      <c r="R96" s="3">
        <f>A92</f>
        <v>0</v>
      </c>
      <c r="S96" s="3" t="str">
        <f>IF($R96=0,"bye",VLOOKUP($R96,seznam!$A$2:$C$268,2))</f>
        <v>bye</v>
      </c>
      <c r="T96" s="3" t="str">
        <f>IF($R96=0,"",VLOOKUP($R96,seznam!$A$2:$D$268,4))</f>
        <v/>
      </c>
      <c r="U96" s="95" t="s">
        <v>51</v>
      </c>
      <c r="V96" s="96" t="s">
        <v>69</v>
      </c>
      <c r="W96" s="96" t="s">
        <v>54</v>
      </c>
      <c r="X96" s="96" t="s">
        <v>73</v>
      </c>
      <c r="Y96" s="97" t="s">
        <v>57</v>
      </c>
      <c r="Z96" s="3">
        <f t="shared" si="171"/>
        <v>3</v>
      </c>
      <c r="AA96" s="3">
        <f t="shared" si="172"/>
        <v>2</v>
      </c>
      <c r="AB96" s="3">
        <f t="shared" si="173"/>
        <v>0</v>
      </c>
      <c r="AC96" s="3" t="str">
        <f>IF($AB96=0,"",VLOOKUP($AB96,seznam!$A$2:$C$268,2))</f>
        <v/>
      </c>
      <c r="AD96" s="3" t="str">
        <f t="shared" si="174"/>
        <v>3:2 (8,-9,-7,9,4)</v>
      </c>
      <c r="AE96" s="3" t="str">
        <f t="shared" si="175"/>
        <v>3:2 (8,-9,-7,9,4)</v>
      </c>
      <c r="AF96" s="3">
        <f t="shared" si="176"/>
        <v>2</v>
      </c>
      <c r="AG96" s="3">
        <f t="shared" si="177"/>
        <v>1</v>
      </c>
      <c r="AI96" s="3">
        <f t="shared" si="178"/>
        <v>1</v>
      </c>
      <c r="AJ96" s="3">
        <f t="shared" si="179"/>
        <v>-1</v>
      </c>
      <c r="AK96" s="3">
        <f t="shared" si="180"/>
        <v>-1</v>
      </c>
      <c r="AL96" s="3">
        <f t="shared" si="181"/>
        <v>1</v>
      </c>
      <c r="AM96" s="3">
        <f t="shared" si="182"/>
        <v>1</v>
      </c>
      <c r="AQ96" s="3" t="str">
        <f>CONCATENATE("&lt;TR&gt;&lt;TD&gt;",K96,"&lt;TD&gt;",L96,"&lt;/TD&gt;&lt;/TR&gt;")</f>
        <v>&lt;TR&gt;&lt;TD&gt;bye - bye&lt;TD&gt;3 : 2 (8,-9,-7,9,4)&lt;/TD&gt;&lt;/TR&gt;</v>
      </c>
    </row>
    <row r="97" spans="1:43" ht="15" customHeight="1" thickTop="1" x14ac:dyDescent="0.2"/>
    <row r="98" spans="1:43" ht="15" customHeight="1" thickBot="1" x14ac:dyDescent="0.25">
      <c r="N98" s="7" t="str">
        <f>B99</f>
        <v>Skupina M</v>
      </c>
      <c r="O98" s="7" t="s">
        <v>3</v>
      </c>
      <c r="P98" s="7" t="s">
        <v>28</v>
      </c>
      <c r="Q98" s="7" t="s">
        <v>4</v>
      </c>
      <c r="R98" s="7" t="s">
        <v>3</v>
      </c>
      <c r="S98" s="7" t="s">
        <v>29</v>
      </c>
      <c r="T98" s="7" t="s">
        <v>4</v>
      </c>
      <c r="U98" s="8" t="s">
        <v>5</v>
      </c>
      <c r="V98" s="8" t="s">
        <v>6</v>
      </c>
      <c r="W98" s="8" t="s">
        <v>7</v>
      </c>
      <c r="X98" s="8" t="s">
        <v>8</v>
      </c>
      <c r="Y98" s="8" t="s">
        <v>9</v>
      </c>
      <c r="Z98" s="7" t="s">
        <v>10</v>
      </c>
      <c r="AA98" s="7" t="s">
        <v>11</v>
      </c>
      <c r="AB98" s="7" t="s">
        <v>12</v>
      </c>
      <c r="AO98" s="3" t="s">
        <v>13</v>
      </c>
    </row>
    <row r="99" spans="1:43" ht="15" customHeight="1" thickTop="1" thickBot="1" x14ac:dyDescent="0.25">
      <c r="A99" s="9">
        <v>14</v>
      </c>
      <c r="B99" s="10" t="s">
        <v>124</v>
      </c>
      <c r="C99" s="11">
        <v>1</v>
      </c>
      <c r="D99" s="12">
        <v>2</v>
      </c>
      <c r="E99" s="12">
        <v>3</v>
      </c>
      <c r="F99" s="13">
        <v>4</v>
      </c>
      <c r="G99" s="106"/>
      <c r="H99" s="14" t="s">
        <v>15</v>
      </c>
      <c r="I99" s="13" t="s">
        <v>16</v>
      </c>
      <c r="K99" s="3" t="str">
        <f t="shared" ref="K99:K104" si="183">CONCATENATE(P99," - ",S99)</f>
        <v>bye - bye</v>
      </c>
      <c r="L99" s="3" t="str">
        <f t="shared" ref="L99:L104" si="184">IF(SUM(Z99:AA99)=0,AE99,CONCATENATE(Z99," : ",AA99," (",U99,",",V99,",",W99,IF(Z99+AA99&gt;3,",",""),X99,IF(Z99+AA99&gt;4,",",""),Y99,")"))</f>
        <v>1 : 3 (-8,-9,5,-7)</v>
      </c>
      <c r="N99" s="3" t="str">
        <f t="shared" ref="N99:N104" si="185">CONCATENATE("Dvouhra - Skupina H")</f>
        <v>Dvouhra - Skupina H</v>
      </c>
      <c r="O99" s="3">
        <f>A100</f>
        <v>0</v>
      </c>
      <c r="P99" s="3" t="str">
        <f>IF($O99=0,"bye",VLOOKUP($O99,seznam!$A$2:$C$268,2))</f>
        <v>bye</v>
      </c>
      <c r="Q99" s="3" t="str">
        <f>IF($O99=0,"",VLOOKUP($O99,seznam!$A$2:$D$268,4))</f>
        <v/>
      </c>
      <c r="R99" s="3">
        <f>A103</f>
        <v>0</v>
      </c>
      <c r="S99" s="3" t="str">
        <f>IF($R99=0,"bye",VLOOKUP($R99,seznam!$A$2:$C$268,2))</f>
        <v>bye</v>
      </c>
      <c r="T99" s="3" t="str">
        <f>IF($R99=0,"",VLOOKUP($R99,seznam!$A$2:$D$268,4))</f>
        <v/>
      </c>
      <c r="U99" s="89" t="s">
        <v>71</v>
      </c>
      <c r="V99" s="90" t="s">
        <v>69</v>
      </c>
      <c r="W99" s="90" t="s">
        <v>56</v>
      </c>
      <c r="X99" s="90" t="s">
        <v>54</v>
      </c>
      <c r="Y99" s="91"/>
      <c r="Z99" s="3">
        <f t="shared" ref="Z99:Z104" si="186">COUNTIF(AI99:AM99,"&gt;0")</f>
        <v>1</v>
      </c>
      <c r="AA99" s="3">
        <f t="shared" ref="AA99:AA104" si="187">COUNTIF(AI99:AM99,"&lt;0")</f>
        <v>3</v>
      </c>
      <c r="AB99" s="3">
        <f t="shared" ref="AB99:AB104" si="188">IF(Z99=AA99,0,IF(Z99&gt;AA99,O99,R99))</f>
        <v>0</v>
      </c>
      <c r="AC99" s="3" t="str">
        <f>IF($AB99=0,"",VLOOKUP($AB99,seznam!$A$2:$C$268,2))</f>
        <v/>
      </c>
      <c r="AD99" s="3" t="str">
        <f t="shared" ref="AD99:AD104" si="189">IF(Z99=AA99,"",IF(Z99&gt;AA99,CONCATENATE(Z99,":",AA99," (",U99,",",V99,",",W99,IF(SUM(Z99:AA99)&gt;3,",",""),X99,IF(SUM(Z99:AA99)&gt;4,",",""),Y99,")"),CONCATENATE(AA99,":",Z99," (",-U99,",",-V99,",",-W99,IF(SUM(Z99:AA99)&gt;3,CONCATENATE(",",-X99),""),IF(SUM(Z99:AA99)&gt;4,CONCATENATE(",",-Y99),""),")")))</f>
        <v>3:1 (8,9,-5,7)</v>
      </c>
      <c r="AE99" s="3" t="str">
        <f t="shared" ref="AE99:AE104" si="190">IF(SUM(Z99:AA99)=0,"",AD99)</f>
        <v>3:1 (8,9,-5,7)</v>
      </c>
      <c r="AF99" s="3">
        <f t="shared" ref="AF99:AF104" si="191">IF(U99="",0,IF(Z99&gt;AA99,2,1))</f>
        <v>1</v>
      </c>
      <c r="AG99" s="3">
        <f t="shared" ref="AG99:AG104" si="192">IF(U99="",0,IF(AA99&gt;Z99,2,1))</f>
        <v>2</v>
      </c>
      <c r="AI99" s="3">
        <f t="shared" ref="AI99:AI104" si="193">IF(U99="",0,IF(MID(U99,1,1)="-",-1,1))</f>
        <v>-1</v>
      </c>
      <c r="AJ99" s="3">
        <f t="shared" ref="AJ99:AJ104" si="194">IF(V99="",0,IF(MID(V99,1,1)="-",-1,1))</f>
        <v>-1</v>
      </c>
      <c r="AK99" s="3">
        <f t="shared" ref="AK99:AK104" si="195">IF(W99="",0,IF(MID(W99,1,1)="-",-1,1))</f>
        <v>1</v>
      </c>
      <c r="AL99" s="3">
        <f t="shared" ref="AL99:AL104" si="196">IF(X99="",0,IF(MID(X99,1,1)="-",-1,1))</f>
        <v>-1</v>
      </c>
      <c r="AM99" s="3">
        <f t="shared" ref="AM99:AM104" si="197">IF(Y99="",0,IF(MID(Y99,1,1)="-",-1,1))</f>
        <v>0</v>
      </c>
      <c r="AO99" s="3" t="str">
        <f>CONCATENATE("&lt;Table border=1 cellpading=0 cellspacing=0 width=480&gt;&lt;TR&gt;&lt;TH colspan=2&gt;",B99,"&lt;TH&gt;1&lt;TH&gt;2&lt;TH&gt;3&lt;TH&gt;4&lt;TH&gt;Body&lt;TH&gt;Pořadí&lt;/TH&gt;&lt;/TR&gt;")</f>
        <v>&lt;Table border=1 cellpading=0 cellspacing=0 width=480&gt;&lt;TR&gt;&lt;TH colspan=2&gt;Skupina M&lt;TH&gt;1&lt;TH&gt;2&lt;TH&gt;3&lt;TH&gt;4&lt;TH&gt;Body&lt;TH&gt;Pořadí&lt;/TH&gt;&lt;/TR&gt;</v>
      </c>
      <c r="AQ99" s="3" t="str">
        <f>CONCATENATE("&lt;TR&gt;&lt;TD width=250&gt;",K99,"&lt;TD&gt;",L99,"&lt;/TD&gt;&lt;/TR&gt;")</f>
        <v>&lt;TR&gt;&lt;TD width=250&gt;bye - bye&lt;TD&gt;1 : 3 (-8,-9,5,-7)&lt;/TD&gt;&lt;/TR&gt;</v>
      </c>
    </row>
    <row r="100" spans="1:43" ht="15" customHeight="1" thickTop="1" x14ac:dyDescent="0.2">
      <c r="A100" s="86"/>
      <c r="B100" s="15" t="str">
        <f>IF($A100="","",CONCATENATE(VLOOKUP($A100,seznam!$A$2:$B$268,2)," (",VLOOKUP($A100,seznam!$A$2:$E$269,4),")"))</f>
        <v/>
      </c>
      <c r="C100" s="16" t="s">
        <v>17</v>
      </c>
      <c r="D100" s="17" t="str">
        <f>IF(Z102+AA102=0,"",CONCATENATE(Z102,":",AA102))</f>
        <v>3:0</v>
      </c>
      <c r="E100" s="17" t="str">
        <f>IF(Z104+AA104=0,"",CONCATENATE(AA104,":",Z104))</f>
        <v>3:1</v>
      </c>
      <c r="F100" s="18" t="str">
        <f>IF(Z99+AA99=0,"",CONCATENATE(Z99,":",AA99))</f>
        <v>1:3</v>
      </c>
      <c r="G100" s="107"/>
      <c r="H100" s="19">
        <f>IF(AF99+AF102+AG104=0,"",AF99+AF102+AG104)</f>
        <v>5</v>
      </c>
      <c r="I100" s="83" t="s">
        <v>61</v>
      </c>
      <c r="K100" s="3" t="str">
        <f t="shared" si="183"/>
        <v>bye - bye</v>
      </c>
      <c r="L100" s="3" t="str">
        <f t="shared" si="184"/>
        <v>1 : 3 (-6,10,-2,-8)</v>
      </c>
      <c r="N100" s="3" t="str">
        <f t="shared" si="185"/>
        <v>Dvouhra - Skupina H</v>
      </c>
      <c r="O100" s="3">
        <f>A101</f>
        <v>0</v>
      </c>
      <c r="P100" s="3" t="str">
        <f>IF($O100=0,"bye",VLOOKUP($O100,seznam!$A$2:$C$268,2))</f>
        <v>bye</v>
      </c>
      <c r="Q100" s="3" t="str">
        <f>IF($O100=0,"",VLOOKUP($O100,seznam!$A$2:$D$268,4))</f>
        <v/>
      </c>
      <c r="R100" s="3">
        <f>A102</f>
        <v>0</v>
      </c>
      <c r="S100" s="3" t="str">
        <f>IF($R100=0,"bye",VLOOKUP($R100,seznam!$A$2:$C$268,2))</f>
        <v>bye</v>
      </c>
      <c r="T100" s="3" t="str">
        <f>IF($R100=0,"",VLOOKUP($R100,seznam!$A$2:$D$268,4))</f>
        <v/>
      </c>
      <c r="U100" s="92" t="s">
        <v>65</v>
      </c>
      <c r="V100" s="93" t="s">
        <v>75</v>
      </c>
      <c r="W100" s="93" t="s">
        <v>72</v>
      </c>
      <c r="X100" s="93" t="s">
        <v>71</v>
      </c>
      <c r="Y100" s="94"/>
      <c r="Z100" s="3">
        <f t="shared" si="186"/>
        <v>1</v>
      </c>
      <c r="AA100" s="3">
        <f t="shared" si="187"/>
        <v>3</v>
      </c>
      <c r="AB100" s="3">
        <f t="shared" si="188"/>
        <v>0</v>
      </c>
      <c r="AC100" s="3" t="str">
        <f>IF($AB100=0,"",VLOOKUP($AB100,seznam!$A$2:$C$268,2))</f>
        <v/>
      </c>
      <c r="AD100" s="3" t="str">
        <f t="shared" si="189"/>
        <v>3:1 (6,-10,2,8)</v>
      </c>
      <c r="AE100" s="3" t="str">
        <f t="shared" si="190"/>
        <v>3:1 (6,-10,2,8)</v>
      </c>
      <c r="AF100" s="3">
        <f t="shared" si="191"/>
        <v>1</v>
      </c>
      <c r="AG100" s="3">
        <f t="shared" si="192"/>
        <v>2</v>
      </c>
      <c r="AI100" s="3">
        <f t="shared" si="193"/>
        <v>-1</v>
      </c>
      <c r="AJ100" s="3">
        <f t="shared" si="194"/>
        <v>1</v>
      </c>
      <c r="AK100" s="3">
        <f t="shared" si="195"/>
        <v>-1</v>
      </c>
      <c r="AL100" s="3">
        <f t="shared" si="196"/>
        <v>-1</v>
      </c>
      <c r="AM100" s="3">
        <f t="shared" si="197"/>
        <v>0</v>
      </c>
      <c r="AO100" s="3" t="str">
        <f>CONCATENATE(AP100,AP101,AP102,AP103,)</f>
        <v>&lt;TR&gt;&lt;TD&gt;&lt;TD width=200&gt;&lt;TD&gt;XXX&lt;TD&gt;3:0&lt;TD&gt;3:1&lt;TD&gt;1:3&lt;TD&gt;5&lt;TD&gt;2.&lt;/TD&gt;&lt;/TR&gt;&lt;TR&gt;&lt;TD&gt;&lt;TD width=200&gt;&lt;TD&gt;0:3&lt;TD&gt;XXX&lt;TD&gt;1:3&lt;TD&gt;2:3&lt;TD&gt;3&lt;TD&gt;4.&lt;/TD&gt;&lt;/TR&gt;&lt;TR&gt;&lt;TD&gt;&lt;TD width=200&gt;&lt;TD&gt;1:3&lt;TD&gt;3:1&lt;TD&gt;XXX&lt;TD&gt;3:0&lt;TD&gt;5&lt;TD&gt;1.&lt;/TD&gt;&lt;/TR&gt;&lt;TR&gt;&lt;TD&gt;&lt;TD width=200&gt;&lt;TD&gt;3:1&lt;TD&gt;3:2&lt;TD&gt;0:3&lt;TD&gt;XXX&lt;TD&gt;5&lt;TD&gt;3.&lt;/TD&gt;&lt;/TR&gt;</v>
      </c>
      <c r="AP100" s="3" t="str">
        <f>CONCATENATE("&lt;TR&gt;&lt;TD&gt;",A100,"&lt;TD width=200&gt;",B100,"&lt;TD&gt;",C100,"&lt;TD&gt;",D100,"&lt;TD&gt;",E100,"&lt;TD&gt;",F100,"&lt;TD&gt;",H100,"&lt;TD&gt;",I100,"&lt;/TD&gt;&lt;/TR&gt;")</f>
        <v>&lt;TR&gt;&lt;TD&gt;&lt;TD width=200&gt;&lt;TD&gt;XXX&lt;TD&gt;3:0&lt;TD&gt;3:1&lt;TD&gt;1:3&lt;TD&gt;5&lt;TD&gt;2.&lt;/TD&gt;&lt;/TR&gt;</v>
      </c>
      <c r="AQ100" s="3" t="str">
        <f>CONCATENATE("&lt;TR&gt;&lt;TD&gt;",K100,"&lt;TD&gt;",L100,"&lt;/TD&gt;&lt;/TR&gt;")</f>
        <v>&lt;TR&gt;&lt;TD&gt;bye - bye&lt;TD&gt;1 : 3 (-6,10,-2,-8)&lt;/TD&gt;&lt;/TR&gt;</v>
      </c>
    </row>
    <row r="101" spans="1:43" ht="15" customHeight="1" x14ac:dyDescent="0.2">
      <c r="A101" s="87"/>
      <c r="B101" s="20" t="str">
        <f>IF($A101="","",CONCATENATE(VLOOKUP($A101,seznam!$A$2:$B$268,2)," (",VLOOKUP($A101,seznam!$A$2:$E$269,4),")"))</f>
        <v/>
      </c>
      <c r="C101" s="21" t="str">
        <f>IF(Z102+AA102=0,"",CONCATENATE(AA102,":",Z102))</f>
        <v>0:3</v>
      </c>
      <c r="D101" s="22" t="s">
        <v>17</v>
      </c>
      <c r="E101" s="22" t="str">
        <f>IF(Z100+AA100=0,"",CONCATENATE(Z100,":",AA100))</f>
        <v>1:3</v>
      </c>
      <c r="F101" s="23" t="str">
        <f>IF(Z103+AA103=0,"",CONCATENATE(Z103,":",AA103))</f>
        <v>2:3</v>
      </c>
      <c r="G101" s="108"/>
      <c r="H101" s="24">
        <f>IF(AF100+AG102+AF103=0,"",AF100+AG102+AF103)</f>
        <v>3</v>
      </c>
      <c r="I101" s="84" t="s">
        <v>62</v>
      </c>
      <c r="K101" s="3" t="str">
        <f t="shared" si="183"/>
        <v>bye - bye</v>
      </c>
      <c r="L101" s="3" t="str">
        <f t="shared" si="184"/>
        <v>0 : 3 (-9,-11,-8)</v>
      </c>
      <c r="N101" s="3" t="str">
        <f t="shared" si="185"/>
        <v>Dvouhra - Skupina H</v>
      </c>
      <c r="O101" s="3">
        <f>A103</f>
        <v>0</v>
      </c>
      <c r="P101" s="3" t="str">
        <f>IF($O101=0,"bye",VLOOKUP($O101,seznam!$A$2:$C$268,2))</f>
        <v>bye</v>
      </c>
      <c r="Q101" s="3" t="str">
        <f>IF($O101=0,"",VLOOKUP($O101,seznam!$A$2:$D$268,4))</f>
        <v/>
      </c>
      <c r="R101" s="3">
        <f>A102</f>
        <v>0</v>
      </c>
      <c r="S101" s="3" t="str">
        <f>IF($R101=0,"bye",VLOOKUP($R101,seznam!$A$2:$C$268,2))</f>
        <v>bye</v>
      </c>
      <c r="T101" s="3" t="str">
        <f>IF($R101=0,"",VLOOKUP($R101,seznam!$A$2:$D$268,4))</f>
        <v/>
      </c>
      <c r="U101" s="92" t="s">
        <v>69</v>
      </c>
      <c r="V101" s="93" t="s">
        <v>68</v>
      </c>
      <c r="W101" s="93" t="s">
        <v>71</v>
      </c>
      <c r="X101" s="93"/>
      <c r="Y101" s="94"/>
      <c r="Z101" s="3">
        <f t="shared" si="186"/>
        <v>0</v>
      </c>
      <c r="AA101" s="3">
        <f t="shared" si="187"/>
        <v>3</v>
      </c>
      <c r="AB101" s="3">
        <f t="shared" si="188"/>
        <v>0</v>
      </c>
      <c r="AC101" s="3" t="str">
        <f>IF($AB101=0,"",VLOOKUP($AB101,seznam!$A$2:$C$268,2))</f>
        <v/>
      </c>
      <c r="AD101" s="3" t="str">
        <f t="shared" si="189"/>
        <v>3:0 (9,11,8)</v>
      </c>
      <c r="AE101" s="3" t="str">
        <f t="shared" si="190"/>
        <v>3:0 (9,11,8)</v>
      </c>
      <c r="AF101" s="3">
        <f t="shared" si="191"/>
        <v>1</v>
      </c>
      <c r="AG101" s="3">
        <f t="shared" si="192"/>
        <v>2</v>
      </c>
      <c r="AI101" s="3">
        <f t="shared" si="193"/>
        <v>-1</v>
      </c>
      <c r="AJ101" s="3">
        <f t="shared" si="194"/>
        <v>-1</v>
      </c>
      <c r="AK101" s="3">
        <f t="shared" si="195"/>
        <v>-1</v>
      </c>
      <c r="AL101" s="3">
        <f t="shared" si="196"/>
        <v>0</v>
      </c>
      <c r="AM101" s="3">
        <f t="shared" si="197"/>
        <v>0</v>
      </c>
      <c r="AO101" s="3" t="str">
        <f>CONCATENATE("&lt;/Table&gt;&lt;TD width=420&gt;&lt;Table&gt;")</f>
        <v>&lt;/Table&gt;&lt;TD width=420&gt;&lt;Table&gt;</v>
      </c>
      <c r="AP101" s="3" t="str">
        <f>CONCATENATE("&lt;TR&gt;&lt;TD&gt;",A101,"&lt;TD width=200&gt;",B101,"&lt;TD&gt;",C101,"&lt;TD&gt;",D101,"&lt;TD&gt;",E101,"&lt;TD&gt;",F101,"&lt;TD&gt;",H101,"&lt;TD&gt;",I101,"&lt;/TD&gt;&lt;/TR&gt;")</f>
        <v>&lt;TR&gt;&lt;TD&gt;&lt;TD width=200&gt;&lt;TD&gt;0:3&lt;TD&gt;XXX&lt;TD&gt;1:3&lt;TD&gt;2:3&lt;TD&gt;3&lt;TD&gt;4.&lt;/TD&gt;&lt;/TR&gt;</v>
      </c>
      <c r="AQ101" s="3" t="str">
        <f>CONCATENATE("&lt;TR&gt;&lt;TD&gt;",K101,"&lt;TD&gt;",L101,"&lt;/TD&gt;&lt;/TR&gt;")</f>
        <v>&lt;TR&gt;&lt;TD&gt;bye - bye&lt;TD&gt;0 : 3 (-9,-11,-8)&lt;/TD&gt;&lt;/TR&gt;</v>
      </c>
    </row>
    <row r="102" spans="1:43" ht="15" customHeight="1" x14ac:dyDescent="0.2">
      <c r="A102" s="87"/>
      <c r="B102" s="20" t="str">
        <f>IF($A102="","",CONCATENATE(VLOOKUP($A102,seznam!$A$2:$B$268,2)," (",VLOOKUP($A102,seznam!$A$2:$E$269,4),")"))</f>
        <v/>
      </c>
      <c r="C102" s="21" t="str">
        <f>IF(Z104+AA104=0,"",CONCATENATE(Z104,":",AA104))</f>
        <v>1:3</v>
      </c>
      <c r="D102" s="22" t="str">
        <f>IF(Z100+AA100=0,"",CONCATENATE(AA100,":",Z100))</f>
        <v>3:1</v>
      </c>
      <c r="E102" s="22" t="s">
        <v>17</v>
      </c>
      <c r="F102" s="23" t="str">
        <f>IF(Z101+AA101=0,"",CONCATENATE(AA101,":",Z101))</f>
        <v>3:0</v>
      </c>
      <c r="G102" s="108"/>
      <c r="H102" s="24">
        <f>IF(AG100+AG101+AF104=0,"",AG100+AG101+AF104)</f>
        <v>5</v>
      </c>
      <c r="I102" s="84" t="s">
        <v>59</v>
      </c>
      <c r="K102" s="3" t="str">
        <f t="shared" si="183"/>
        <v>bye - bye</v>
      </c>
      <c r="L102" s="3" t="str">
        <f t="shared" si="184"/>
        <v>3 : 0 (4,6,6)</v>
      </c>
      <c r="N102" s="3" t="str">
        <f t="shared" si="185"/>
        <v>Dvouhra - Skupina H</v>
      </c>
      <c r="O102" s="3">
        <f>A100</f>
        <v>0</v>
      </c>
      <c r="P102" s="3" t="str">
        <f>IF($O102=0,"bye",VLOOKUP($O102,seznam!$A$2:$C$268,2))</f>
        <v>bye</v>
      </c>
      <c r="Q102" s="3" t="str">
        <f>IF($O102=0,"",VLOOKUP($O102,seznam!$A$2:$D$268,4))</f>
        <v/>
      </c>
      <c r="R102" s="3">
        <f>A101</f>
        <v>0</v>
      </c>
      <c r="S102" s="3" t="str">
        <f>IF($R102=0,"bye",VLOOKUP($R102,seznam!$A$2:$C$268,2))</f>
        <v>bye</v>
      </c>
      <c r="T102" s="3" t="str">
        <f>IF($R102=0,"",VLOOKUP($R102,seznam!$A$2:$D$268,4))</f>
        <v/>
      </c>
      <c r="U102" s="92" t="s">
        <v>57</v>
      </c>
      <c r="V102" s="93" t="s">
        <v>63</v>
      </c>
      <c r="W102" s="93" t="s">
        <v>63</v>
      </c>
      <c r="X102" s="93"/>
      <c r="Y102" s="94"/>
      <c r="Z102" s="3">
        <f t="shared" si="186"/>
        <v>3</v>
      </c>
      <c r="AA102" s="3">
        <f t="shared" si="187"/>
        <v>0</v>
      </c>
      <c r="AB102" s="3">
        <f t="shared" si="188"/>
        <v>0</v>
      </c>
      <c r="AC102" s="3" t="str">
        <f>IF($AB102=0,"",VLOOKUP($AB102,seznam!$A$2:$C$268,2))</f>
        <v/>
      </c>
      <c r="AD102" s="3" t="str">
        <f t="shared" si="189"/>
        <v>3:0 (4,6,6)</v>
      </c>
      <c r="AE102" s="3" t="str">
        <f t="shared" si="190"/>
        <v>3:0 (4,6,6)</v>
      </c>
      <c r="AF102" s="3">
        <f t="shared" si="191"/>
        <v>2</v>
      </c>
      <c r="AG102" s="3">
        <f t="shared" si="192"/>
        <v>1</v>
      </c>
      <c r="AI102" s="3">
        <f t="shared" si="193"/>
        <v>1</v>
      </c>
      <c r="AJ102" s="3">
        <f t="shared" si="194"/>
        <v>1</v>
      </c>
      <c r="AK102" s="3">
        <f t="shared" si="195"/>
        <v>1</v>
      </c>
      <c r="AL102" s="3">
        <f t="shared" si="196"/>
        <v>0</v>
      </c>
      <c r="AM102" s="3">
        <f t="shared" si="197"/>
        <v>0</v>
      </c>
      <c r="AO102" s="3" t="str">
        <f>CONCATENATE(AQ99,AQ100,AQ101,AQ102,AQ103,AQ104,)</f>
        <v>&lt;TR&gt;&lt;TD width=250&gt;bye - bye&lt;TD&gt;1 : 3 (-8,-9,5,-7)&lt;/TD&gt;&lt;/TR&gt;&lt;TR&gt;&lt;TD&gt;bye - bye&lt;TD&gt;1 : 3 (-6,10,-2,-8)&lt;/TD&gt;&lt;/TR&gt;&lt;TR&gt;&lt;TD&gt;bye - bye&lt;TD&gt;0 : 3 (-9,-11,-8)&lt;/TD&gt;&lt;/TR&gt;&lt;TR&gt;&lt;TD&gt;bye - bye&lt;TD&gt;3 : 0 (4,6,6)&lt;/TD&gt;&lt;/TR&gt;&lt;TR&gt;&lt;TD&gt;bye - bye&lt;TD&gt;2 : 3 (-11,-5,15,8,-9)&lt;/TD&gt;&lt;/TR&gt;&lt;TR&gt;&lt;TD&gt;bye - bye&lt;TD&gt;1 : 3 (-8,-10,6,-9)&lt;/TD&gt;&lt;/TR&gt;</v>
      </c>
      <c r="AP102" s="3" t="str">
        <f>CONCATENATE("&lt;TR&gt;&lt;TD&gt;",A102,"&lt;TD width=200&gt;",B102,"&lt;TD&gt;",C102,"&lt;TD&gt;",D102,"&lt;TD&gt;",E102,"&lt;TD&gt;",F102,"&lt;TD&gt;",H102,"&lt;TD&gt;",I102,"&lt;/TD&gt;&lt;/TR&gt;")</f>
        <v>&lt;TR&gt;&lt;TD&gt;&lt;TD width=200&gt;&lt;TD&gt;1:3&lt;TD&gt;3:1&lt;TD&gt;XXX&lt;TD&gt;3:0&lt;TD&gt;5&lt;TD&gt;1.&lt;/TD&gt;&lt;/TR&gt;</v>
      </c>
      <c r="AQ102" s="3" t="str">
        <f>CONCATENATE("&lt;TR&gt;&lt;TD&gt;",K102,"&lt;TD&gt;",L102,"&lt;/TD&gt;&lt;/TR&gt;")</f>
        <v>&lt;TR&gt;&lt;TD&gt;bye - bye&lt;TD&gt;3 : 0 (4,6,6)&lt;/TD&gt;&lt;/TR&gt;</v>
      </c>
    </row>
    <row r="103" spans="1:43" ht="15" customHeight="1" thickBot="1" x14ac:dyDescent="0.25">
      <c r="A103" s="88"/>
      <c r="B103" s="25" t="str">
        <f>IF($A103="","",CONCATENATE(VLOOKUP($A103,seznam!$A$2:$B$268,2)," (",VLOOKUP($A103,seznam!$A$2:$E$269,4),")"))</f>
        <v/>
      </c>
      <c r="C103" s="26" t="str">
        <f>IF(Z99+AA99=0,"",CONCATENATE(AA99,":",Z99))</f>
        <v>3:1</v>
      </c>
      <c r="D103" s="27" t="str">
        <f>IF(Z103+AA103=0,"",CONCATENATE(AA103,":",Z103))</f>
        <v>3:2</v>
      </c>
      <c r="E103" s="27" t="str">
        <f>IF(Z101+AA101=0,"",CONCATENATE(Z101,":",AA101))</f>
        <v>0:3</v>
      </c>
      <c r="F103" s="28" t="s">
        <v>17</v>
      </c>
      <c r="G103" s="109"/>
      <c r="H103" s="29">
        <f>IF(AG99+AF101+AG103=0,"",AG99+AF101+AG103)</f>
        <v>5</v>
      </c>
      <c r="I103" s="85" t="s">
        <v>60</v>
      </c>
      <c r="K103" s="3" t="str">
        <f t="shared" si="183"/>
        <v>bye - bye</v>
      </c>
      <c r="L103" s="3" t="str">
        <f t="shared" si="184"/>
        <v>2 : 3 (-11,-5,15,8,-9)</v>
      </c>
      <c r="N103" s="3" t="str">
        <f t="shared" si="185"/>
        <v>Dvouhra - Skupina H</v>
      </c>
      <c r="O103" s="3">
        <f>A101</f>
        <v>0</v>
      </c>
      <c r="P103" s="3" t="str">
        <f>IF($O103=0,"bye",VLOOKUP($O103,seznam!$A$2:$C$268,2))</f>
        <v>bye</v>
      </c>
      <c r="Q103" s="3" t="str">
        <f>IF($O103=0,"",VLOOKUP($O103,seznam!$A$2:$D$268,4))</f>
        <v/>
      </c>
      <c r="R103" s="3">
        <f>A103</f>
        <v>0</v>
      </c>
      <c r="S103" s="3" t="str">
        <f>IF($R103=0,"bye",VLOOKUP($R103,seznam!$A$2:$C$268,2))</f>
        <v>bye</v>
      </c>
      <c r="T103" s="3" t="str">
        <f>IF($R103=0,"",VLOOKUP($R103,seznam!$A$2:$D$268,4))</f>
        <v/>
      </c>
      <c r="U103" s="92" t="s">
        <v>68</v>
      </c>
      <c r="V103" s="93" t="s">
        <v>53</v>
      </c>
      <c r="W103" s="93" t="s">
        <v>78</v>
      </c>
      <c r="X103" s="93" t="s">
        <v>51</v>
      </c>
      <c r="Y103" s="94" t="s">
        <v>69</v>
      </c>
      <c r="Z103" s="3">
        <f t="shared" si="186"/>
        <v>2</v>
      </c>
      <c r="AA103" s="3">
        <f t="shared" si="187"/>
        <v>3</v>
      </c>
      <c r="AB103" s="3">
        <f t="shared" si="188"/>
        <v>0</v>
      </c>
      <c r="AC103" s="3" t="str">
        <f>IF($AB103=0,"",VLOOKUP($AB103,seznam!$A$2:$C$268,2))</f>
        <v/>
      </c>
      <c r="AD103" s="3" t="str">
        <f t="shared" si="189"/>
        <v>3:2 (11,5,-15,-8,9)</v>
      </c>
      <c r="AE103" s="3" t="str">
        <f t="shared" si="190"/>
        <v>3:2 (11,5,-15,-8,9)</v>
      </c>
      <c r="AF103" s="3">
        <f t="shared" si="191"/>
        <v>1</v>
      </c>
      <c r="AG103" s="3">
        <f t="shared" si="192"/>
        <v>2</v>
      </c>
      <c r="AI103" s="3">
        <f t="shared" si="193"/>
        <v>-1</v>
      </c>
      <c r="AJ103" s="3">
        <f t="shared" si="194"/>
        <v>-1</v>
      </c>
      <c r="AK103" s="3">
        <f t="shared" si="195"/>
        <v>1</v>
      </c>
      <c r="AL103" s="3">
        <f t="shared" si="196"/>
        <v>1</v>
      </c>
      <c r="AM103" s="3">
        <f t="shared" si="197"/>
        <v>-1</v>
      </c>
      <c r="AO103" s="3" t="str">
        <f>CONCATENATE("&lt;/Table&gt;&lt;/TD&gt;&lt;/TR&gt;&lt;/Table&gt;&lt;P&gt;")</f>
        <v>&lt;/Table&gt;&lt;/TD&gt;&lt;/TR&gt;&lt;/Table&gt;&lt;P&gt;</v>
      </c>
      <c r="AP103" s="3" t="str">
        <f>CONCATENATE("&lt;TR&gt;&lt;TD&gt;",A103,"&lt;TD width=200&gt;",B103,"&lt;TD&gt;",C103,"&lt;TD&gt;",D103,"&lt;TD&gt;",E103,"&lt;TD&gt;",F103,"&lt;TD&gt;",H103,"&lt;TD&gt;",I103,"&lt;/TD&gt;&lt;/TR&gt;")</f>
        <v>&lt;TR&gt;&lt;TD&gt;&lt;TD width=200&gt;&lt;TD&gt;3:1&lt;TD&gt;3:2&lt;TD&gt;0:3&lt;TD&gt;XXX&lt;TD&gt;5&lt;TD&gt;3.&lt;/TD&gt;&lt;/TR&gt;</v>
      </c>
      <c r="AQ103" s="3" t="str">
        <f>CONCATENATE("&lt;TR&gt;&lt;TD&gt;",K103,"&lt;TD&gt;",L103,"&lt;/TD&gt;&lt;/TR&gt;")</f>
        <v>&lt;TR&gt;&lt;TD&gt;bye - bye&lt;TD&gt;2 : 3 (-11,-5,15,8,-9)&lt;/TD&gt;&lt;/TR&gt;</v>
      </c>
    </row>
    <row r="104" spans="1:43" ht="15" customHeight="1" thickTop="1" thickBot="1" x14ac:dyDescent="0.25">
      <c r="K104" s="3" t="str">
        <f t="shared" si="183"/>
        <v>bye - bye</v>
      </c>
      <c r="L104" s="3" t="str">
        <f t="shared" si="184"/>
        <v>1 : 3 (-8,-10,6,-9)</v>
      </c>
      <c r="N104" s="3" t="str">
        <f t="shared" si="185"/>
        <v>Dvouhra - Skupina H</v>
      </c>
      <c r="O104" s="3">
        <f>A102</f>
        <v>0</v>
      </c>
      <c r="P104" s="3" t="str">
        <f>IF($O104=0,"bye",VLOOKUP($O104,seznam!$A$2:$C$268,2))</f>
        <v>bye</v>
      </c>
      <c r="Q104" s="3" t="str">
        <f>IF($O104=0,"",VLOOKUP($O104,seznam!$A$2:$D$268,4))</f>
        <v/>
      </c>
      <c r="R104" s="3">
        <f>A100</f>
        <v>0</v>
      </c>
      <c r="S104" s="3" t="str">
        <f>IF($R104=0,"bye",VLOOKUP($R104,seznam!$A$2:$C$268,2))</f>
        <v>bye</v>
      </c>
      <c r="T104" s="3" t="str">
        <f>IF($R104=0,"",VLOOKUP($R104,seznam!$A$2:$D$268,4))</f>
        <v/>
      </c>
      <c r="U104" s="95" t="s">
        <v>71</v>
      </c>
      <c r="V104" s="96" t="s">
        <v>50</v>
      </c>
      <c r="W104" s="96" t="s">
        <v>63</v>
      </c>
      <c r="X104" s="96" t="s">
        <v>69</v>
      </c>
      <c r="Y104" s="97"/>
      <c r="Z104" s="3">
        <f t="shared" si="186"/>
        <v>1</v>
      </c>
      <c r="AA104" s="3">
        <f t="shared" si="187"/>
        <v>3</v>
      </c>
      <c r="AB104" s="3">
        <f t="shared" si="188"/>
        <v>0</v>
      </c>
      <c r="AC104" s="3" t="str">
        <f>IF($AB104=0,"",VLOOKUP($AB104,seznam!$A$2:$C$268,2))</f>
        <v/>
      </c>
      <c r="AD104" s="3" t="str">
        <f t="shared" si="189"/>
        <v>3:1 (8,10,-6,9)</v>
      </c>
      <c r="AE104" s="3" t="str">
        <f t="shared" si="190"/>
        <v>3:1 (8,10,-6,9)</v>
      </c>
      <c r="AF104" s="3">
        <f t="shared" si="191"/>
        <v>1</v>
      </c>
      <c r="AG104" s="3">
        <f t="shared" si="192"/>
        <v>2</v>
      </c>
      <c r="AI104" s="3">
        <f t="shared" si="193"/>
        <v>-1</v>
      </c>
      <c r="AJ104" s="3">
        <f t="shared" si="194"/>
        <v>-1</v>
      </c>
      <c r="AK104" s="3">
        <f t="shared" si="195"/>
        <v>1</v>
      </c>
      <c r="AL104" s="3">
        <f t="shared" si="196"/>
        <v>-1</v>
      </c>
      <c r="AM104" s="3">
        <f t="shared" si="197"/>
        <v>0</v>
      </c>
      <c r="AQ104" s="3" t="str">
        <f>CONCATENATE("&lt;TR&gt;&lt;TD&gt;",K104,"&lt;TD&gt;",L104,"&lt;/TD&gt;&lt;/TR&gt;")</f>
        <v>&lt;TR&gt;&lt;TD&gt;bye - bye&lt;TD&gt;1 : 3 (-8,-10,6,-9)&lt;/TD&gt;&lt;/TR&gt;</v>
      </c>
    </row>
    <row r="105" spans="1:43" ht="15" customHeight="1" thickTop="1" x14ac:dyDescent="0.2"/>
    <row r="106" spans="1:43" ht="15" customHeight="1" thickBot="1" x14ac:dyDescent="0.25">
      <c r="N106" s="7" t="str">
        <f>B107</f>
        <v>Skupina O</v>
      </c>
      <c r="O106" s="7" t="s">
        <v>3</v>
      </c>
      <c r="P106" s="7" t="s">
        <v>28</v>
      </c>
      <c r="Q106" s="7" t="s">
        <v>4</v>
      </c>
      <c r="R106" s="7" t="s">
        <v>3</v>
      </c>
      <c r="S106" s="7" t="s">
        <v>29</v>
      </c>
      <c r="T106" s="7" t="s">
        <v>4</v>
      </c>
      <c r="U106" s="8" t="s">
        <v>5</v>
      </c>
      <c r="V106" s="8" t="s">
        <v>6</v>
      </c>
      <c r="W106" s="8" t="s">
        <v>7</v>
      </c>
      <c r="X106" s="8" t="s">
        <v>8</v>
      </c>
      <c r="Y106" s="8" t="s">
        <v>9</v>
      </c>
      <c r="Z106" s="7" t="s">
        <v>10</v>
      </c>
      <c r="AA106" s="7" t="s">
        <v>11</v>
      </c>
      <c r="AB106" s="7" t="s">
        <v>12</v>
      </c>
      <c r="AO106" s="3" t="s">
        <v>13</v>
      </c>
    </row>
    <row r="107" spans="1:43" ht="15" customHeight="1" thickTop="1" thickBot="1" x14ac:dyDescent="0.25">
      <c r="A107" s="9">
        <v>15</v>
      </c>
      <c r="B107" s="10" t="s">
        <v>125</v>
      </c>
      <c r="C107" s="11">
        <v>1</v>
      </c>
      <c r="D107" s="12">
        <v>2</v>
      </c>
      <c r="E107" s="12">
        <v>3</v>
      </c>
      <c r="F107" s="13">
        <v>4</v>
      </c>
      <c r="G107" s="106"/>
      <c r="H107" s="14" t="s">
        <v>15</v>
      </c>
      <c r="I107" s="13" t="s">
        <v>16</v>
      </c>
      <c r="K107" s="3" t="str">
        <f t="shared" ref="K107:K112" si="198">CONCATENATE(P107," - ",S107)</f>
        <v>bye - bye</v>
      </c>
      <c r="L107" s="3" t="str">
        <f t="shared" ref="L107:L112" si="199">IF(SUM(Z107:AA107)=0,AE107,CONCATENATE(Z107," : ",AA107," (",U107,",",V107,",",W107,IF(Z107+AA107&gt;3,",",""),X107,IF(Z107+AA107&gt;4,",",""),Y107,")"))</f>
        <v>0 : 3 (-5,-4,-9)</v>
      </c>
      <c r="N107" s="3" t="str">
        <f t="shared" ref="N107:N112" si="200">CONCATENATE("Dvouhra - Skupina F")</f>
        <v>Dvouhra - Skupina F</v>
      </c>
      <c r="O107" s="3">
        <f>A108</f>
        <v>0</v>
      </c>
      <c r="P107" s="3" t="str">
        <f>IF($O107=0,"bye",VLOOKUP($O107,seznam!$A$2:$C$268,2))</f>
        <v>bye</v>
      </c>
      <c r="Q107" s="3" t="str">
        <f>IF($O107=0,"",VLOOKUP($O107,seznam!$A$2:$D$268,4))</f>
        <v/>
      </c>
      <c r="R107" s="3">
        <f>A111</f>
        <v>0</v>
      </c>
      <c r="S107" s="3" t="str">
        <f>IF($R107=0,"bye",VLOOKUP($R107,seznam!$A$2:$C$268,2))</f>
        <v>bye</v>
      </c>
      <c r="T107" s="3" t="str">
        <f>IF($R107=0,"",VLOOKUP($R107,seznam!$A$2:$D$268,4))</f>
        <v/>
      </c>
      <c r="U107" s="89" t="s">
        <v>53</v>
      </c>
      <c r="V107" s="90" t="s">
        <v>52</v>
      </c>
      <c r="W107" s="90" t="s">
        <v>69</v>
      </c>
      <c r="X107" s="90"/>
      <c r="Y107" s="91"/>
      <c r="Z107" s="3">
        <f t="shared" ref="Z107:Z112" si="201">COUNTIF(AI107:AM107,"&gt;0")</f>
        <v>0</v>
      </c>
      <c r="AA107" s="3">
        <f t="shared" ref="AA107:AA112" si="202">COUNTIF(AI107:AM107,"&lt;0")</f>
        <v>3</v>
      </c>
      <c r="AB107" s="3">
        <f t="shared" ref="AB107:AB112" si="203">IF(Z107=AA107,0,IF(Z107&gt;AA107,O107,R107))</f>
        <v>0</v>
      </c>
      <c r="AC107" s="3" t="str">
        <f>IF($AB107=0,"",VLOOKUP($AB107,seznam!$A$2:$C$268,2))</f>
        <v/>
      </c>
      <c r="AD107" s="3" t="str">
        <f t="shared" ref="AD107:AD112" si="204">IF(Z107=AA107,"",IF(Z107&gt;AA107,CONCATENATE(Z107,":",AA107," (",U107,",",V107,",",W107,IF(SUM(Z107:AA107)&gt;3,",",""),X107,IF(SUM(Z107:AA107)&gt;4,",",""),Y107,")"),CONCATENATE(AA107,":",Z107," (",-U107,",",-V107,",",-W107,IF(SUM(Z107:AA107)&gt;3,CONCATENATE(",",-X107),""),IF(SUM(Z107:AA107)&gt;4,CONCATENATE(",",-Y107),""),")")))</f>
        <v>3:0 (5,4,9)</v>
      </c>
      <c r="AE107" s="3" t="str">
        <f t="shared" ref="AE107:AE112" si="205">IF(SUM(Z107:AA107)=0,"",AD107)</f>
        <v>3:0 (5,4,9)</v>
      </c>
      <c r="AF107" s="3">
        <f t="shared" ref="AF107:AF112" si="206">IF(U107="",0,IF(Z107&gt;AA107,2,1))</f>
        <v>1</v>
      </c>
      <c r="AG107" s="3">
        <f t="shared" ref="AG107:AG112" si="207">IF(U107="",0,IF(AA107&gt;Z107,2,1))</f>
        <v>2</v>
      </c>
      <c r="AI107" s="3">
        <f t="shared" ref="AI107:AI112" si="208">IF(U107="",0,IF(MID(U107,1,1)="-",-1,1))</f>
        <v>-1</v>
      </c>
      <c r="AJ107" s="3">
        <f t="shared" ref="AJ107:AJ112" si="209">IF(V107="",0,IF(MID(V107,1,1)="-",-1,1))</f>
        <v>-1</v>
      </c>
      <c r="AK107" s="3">
        <f t="shared" ref="AK107:AK112" si="210">IF(W107="",0,IF(MID(W107,1,1)="-",-1,1))</f>
        <v>-1</v>
      </c>
      <c r="AL107" s="3">
        <f t="shared" ref="AL107:AL112" si="211">IF(X107="",0,IF(MID(X107,1,1)="-",-1,1))</f>
        <v>0</v>
      </c>
      <c r="AM107" s="3">
        <f t="shared" ref="AM107:AM112" si="212">IF(Y107="",0,IF(MID(Y107,1,1)="-",-1,1))</f>
        <v>0</v>
      </c>
      <c r="AO107" s="3" t="str">
        <f>CONCATENATE("&lt;Table border=1 cellpading=0 cellspacing=0 width=480&gt;&lt;TR&gt;&lt;TH colspan=2&gt;",B107,"&lt;TH&gt;1&lt;TH&gt;2&lt;TH&gt;3&lt;TH&gt;4&lt;TH&gt;Body&lt;TH&gt;Pořadí&lt;/TH&gt;&lt;/TR&gt;")</f>
        <v>&lt;Table border=1 cellpading=0 cellspacing=0 width=480&gt;&lt;TR&gt;&lt;TH colspan=2&gt;Skupina O&lt;TH&gt;1&lt;TH&gt;2&lt;TH&gt;3&lt;TH&gt;4&lt;TH&gt;Body&lt;TH&gt;Pořadí&lt;/TH&gt;&lt;/TR&gt;</v>
      </c>
      <c r="AQ107" s="3" t="str">
        <f>CONCATENATE("&lt;TR&gt;&lt;TD width=250&gt;",K107,"&lt;TD&gt;",L107,"&lt;/TD&gt;&lt;/TR&gt;")</f>
        <v>&lt;TR&gt;&lt;TD width=250&gt;bye - bye&lt;TD&gt;0 : 3 (-5,-4,-9)&lt;/TD&gt;&lt;/TR&gt;</v>
      </c>
    </row>
    <row r="108" spans="1:43" ht="15" customHeight="1" thickTop="1" x14ac:dyDescent="0.2">
      <c r="A108" s="86"/>
      <c r="B108" s="15" t="str">
        <f>IF($A108="","",CONCATENATE(VLOOKUP($A108,seznam!$A$2:$B$268,2)," (",VLOOKUP($A108,seznam!$A$2:$E$269,4),")"))</f>
        <v/>
      </c>
      <c r="C108" s="16" t="s">
        <v>17</v>
      </c>
      <c r="D108" s="17" t="str">
        <f>IF(Z110+AA110=0,"",CONCATENATE(Z110,":",AA110))</f>
        <v>3:0</v>
      </c>
      <c r="E108" s="17" t="str">
        <f>IF(Z112+AA112=0,"",CONCATENATE(AA112,":",Z112))</f>
        <v>3:1</v>
      </c>
      <c r="F108" s="18" t="str">
        <f>IF(Z107+AA107=0,"",CONCATENATE(Z107,":",AA107))</f>
        <v>0:3</v>
      </c>
      <c r="G108" s="107"/>
      <c r="H108" s="19">
        <f>IF(AF107+AF110+AG112=0,"",AF107+AF110+AG112)</f>
        <v>5</v>
      </c>
      <c r="I108" s="83" t="s">
        <v>61</v>
      </c>
      <c r="K108" s="3" t="str">
        <f t="shared" si="198"/>
        <v>bye - bye</v>
      </c>
      <c r="L108" s="3" t="str">
        <f t="shared" si="199"/>
        <v>3 : 0 (7,8,3)</v>
      </c>
      <c r="N108" s="3" t="str">
        <f t="shared" si="200"/>
        <v>Dvouhra - Skupina F</v>
      </c>
      <c r="O108" s="3">
        <f>A109</f>
        <v>0</v>
      </c>
      <c r="P108" s="3" t="str">
        <f>IF($O108=0,"bye",VLOOKUP($O108,seznam!$A$2:$C$268,2))</f>
        <v>bye</v>
      </c>
      <c r="Q108" s="3" t="str">
        <f>IF($O108=0,"",VLOOKUP($O108,seznam!$A$2:$D$268,4))</f>
        <v/>
      </c>
      <c r="R108" s="3">
        <f>A110</f>
        <v>0</v>
      </c>
      <c r="S108" s="3" t="str">
        <f>IF($R108=0,"bye",VLOOKUP($R108,seznam!$A$2:$C$268,2))</f>
        <v>bye</v>
      </c>
      <c r="T108" s="3" t="str">
        <f>IF($R108=0,"",VLOOKUP($R108,seznam!$A$2:$D$268,4))</f>
        <v/>
      </c>
      <c r="U108" s="92" t="s">
        <v>67</v>
      </c>
      <c r="V108" s="93" t="s">
        <v>51</v>
      </c>
      <c r="W108" s="93" t="s">
        <v>49</v>
      </c>
      <c r="X108" s="93"/>
      <c r="Y108" s="94"/>
      <c r="Z108" s="3">
        <f t="shared" si="201"/>
        <v>3</v>
      </c>
      <c r="AA108" s="3">
        <f t="shared" si="202"/>
        <v>0</v>
      </c>
      <c r="AB108" s="3">
        <f t="shared" si="203"/>
        <v>0</v>
      </c>
      <c r="AC108" s="3" t="str">
        <f>IF($AB108=0,"",VLOOKUP($AB108,seznam!$A$2:$C$268,2))</f>
        <v/>
      </c>
      <c r="AD108" s="3" t="str">
        <f t="shared" si="204"/>
        <v>3:0 (7,8,3)</v>
      </c>
      <c r="AE108" s="3" t="str">
        <f t="shared" si="205"/>
        <v>3:0 (7,8,3)</v>
      </c>
      <c r="AF108" s="3">
        <f t="shared" si="206"/>
        <v>2</v>
      </c>
      <c r="AG108" s="3">
        <f t="shared" si="207"/>
        <v>1</v>
      </c>
      <c r="AI108" s="3">
        <f t="shared" si="208"/>
        <v>1</v>
      </c>
      <c r="AJ108" s="3">
        <f t="shared" si="209"/>
        <v>1</v>
      </c>
      <c r="AK108" s="3">
        <f t="shared" si="210"/>
        <v>1</v>
      </c>
      <c r="AL108" s="3">
        <f t="shared" si="211"/>
        <v>0</v>
      </c>
      <c r="AM108" s="3">
        <f t="shared" si="212"/>
        <v>0</v>
      </c>
      <c r="AO108" s="3" t="str">
        <f>CONCATENATE(AP108,AP109,AP110,AP111,)</f>
        <v>&lt;TR&gt;&lt;TD&gt;&lt;TD width=200&gt;&lt;TD&gt;XXX&lt;TD&gt;3:0&lt;TD&gt;3:1&lt;TD&gt;0:3&lt;TD&gt;5&lt;TD&gt;2.&lt;/TD&gt;&lt;/TR&gt;&lt;TR&gt;&lt;TD&gt;&lt;TD width=200&gt;&lt;TD&gt;0:3&lt;TD&gt;XXX&lt;TD&gt;3:0&lt;TD&gt;0:3&lt;TD&gt;4&lt;TD&gt;3.&lt;/TD&gt;&lt;/TR&gt;&lt;TR&gt;&lt;TD&gt;&lt;TD width=200&gt;&lt;TD&gt;1:3&lt;TD&gt;0:3&lt;TD&gt;XXX&lt;TD&gt;0:3&lt;TD&gt;3&lt;TD&gt;4.&lt;/TD&gt;&lt;/TR&gt;&lt;TR&gt;&lt;TD&gt;&lt;TD width=200&gt;&lt;TD&gt;3:0&lt;TD&gt;3:0&lt;TD&gt;3:0&lt;TD&gt;XXX&lt;TD&gt;6&lt;TD&gt;1.&lt;/TD&gt;&lt;/TR&gt;</v>
      </c>
      <c r="AP108" s="3" t="str">
        <f>CONCATENATE("&lt;TR&gt;&lt;TD&gt;",A108,"&lt;TD width=200&gt;",B108,"&lt;TD&gt;",C108,"&lt;TD&gt;",D108,"&lt;TD&gt;",E108,"&lt;TD&gt;",F108,"&lt;TD&gt;",H108,"&lt;TD&gt;",I108,"&lt;/TD&gt;&lt;/TR&gt;")</f>
        <v>&lt;TR&gt;&lt;TD&gt;&lt;TD width=200&gt;&lt;TD&gt;XXX&lt;TD&gt;3:0&lt;TD&gt;3:1&lt;TD&gt;0:3&lt;TD&gt;5&lt;TD&gt;2.&lt;/TD&gt;&lt;/TR&gt;</v>
      </c>
      <c r="AQ108" s="3" t="str">
        <f>CONCATENATE("&lt;TR&gt;&lt;TD&gt;",K108,"&lt;TD&gt;",L108,"&lt;/TD&gt;&lt;/TR&gt;")</f>
        <v>&lt;TR&gt;&lt;TD&gt;bye - bye&lt;TD&gt;3 : 0 (7,8,3)&lt;/TD&gt;&lt;/TR&gt;</v>
      </c>
    </row>
    <row r="109" spans="1:43" ht="15" customHeight="1" x14ac:dyDescent="0.2">
      <c r="A109" s="87"/>
      <c r="B109" s="20" t="str">
        <f>IF($A109="","",CONCATENATE(VLOOKUP($A109,seznam!$A$2:$B$268,2)," (",VLOOKUP($A109,seznam!$A$2:$E$269,4),")"))</f>
        <v/>
      </c>
      <c r="C109" s="21" t="str">
        <f>IF(Z110+AA110=0,"",CONCATENATE(AA110,":",Z110))</f>
        <v>0:3</v>
      </c>
      <c r="D109" s="22" t="s">
        <v>17</v>
      </c>
      <c r="E109" s="22" t="str">
        <f>IF(Z108+AA108=0,"",CONCATENATE(Z108,":",AA108))</f>
        <v>3:0</v>
      </c>
      <c r="F109" s="23" t="str">
        <f>IF(Z111+AA111=0,"",CONCATENATE(Z111,":",AA111))</f>
        <v>0:3</v>
      </c>
      <c r="G109" s="108"/>
      <c r="H109" s="24">
        <f>IF(AF108+AG110+AF111=0,"",AF108+AG110+AF111)</f>
        <v>4</v>
      </c>
      <c r="I109" s="84" t="s">
        <v>60</v>
      </c>
      <c r="K109" s="3" t="str">
        <f t="shared" si="198"/>
        <v>bye - bye</v>
      </c>
      <c r="L109" s="3" t="str">
        <f t="shared" si="199"/>
        <v>3 : 0 (6,4,9)</v>
      </c>
      <c r="N109" s="3" t="str">
        <f t="shared" si="200"/>
        <v>Dvouhra - Skupina F</v>
      </c>
      <c r="O109" s="3">
        <f>A111</f>
        <v>0</v>
      </c>
      <c r="P109" s="3" t="str">
        <f>IF($O109=0,"bye",VLOOKUP($O109,seznam!$A$2:$C$268,2))</f>
        <v>bye</v>
      </c>
      <c r="Q109" s="3" t="str">
        <f>IF($O109=0,"",VLOOKUP($O109,seznam!$A$2:$D$268,4))</f>
        <v/>
      </c>
      <c r="R109" s="3">
        <f>A110</f>
        <v>0</v>
      </c>
      <c r="S109" s="3" t="str">
        <f>IF($R109=0,"bye",VLOOKUP($R109,seznam!$A$2:$C$268,2))</f>
        <v>bye</v>
      </c>
      <c r="T109" s="3" t="str">
        <f>IF($R109=0,"",VLOOKUP($R109,seznam!$A$2:$D$268,4))</f>
        <v/>
      </c>
      <c r="U109" s="92" t="s">
        <v>63</v>
      </c>
      <c r="V109" s="93" t="s">
        <v>57</v>
      </c>
      <c r="W109" s="93" t="s">
        <v>73</v>
      </c>
      <c r="X109" s="93"/>
      <c r="Y109" s="94"/>
      <c r="Z109" s="3">
        <f t="shared" si="201"/>
        <v>3</v>
      </c>
      <c r="AA109" s="3">
        <f t="shared" si="202"/>
        <v>0</v>
      </c>
      <c r="AB109" s="3">
        <f t="shared" si="203"/>
        <v>0</v>
      </c>
      <c r="AC109" s="3" t="str">
        <f>IF($AB109=0,"",VLOOKUP($AB109,seznam!$A$2:$C$268,2))</f>
        <v/>
      </c>
      <c r="AD109" s="3" t="str">
        <f t="shared" si="204"/>
        <v>3:0 (6,4,9)</v>
      </c>
      <c r="AE109" s="3" t="str">
        <f t="shared" si="205"/>
        <v>3:0 (6,4,9)</v>
      </c>
      <c r="AF109" s="3">
        <f t="shared" si="206"/>
        <v>2</v>
      </c>
      <c r="AG109" s="3">
        <f t="shared" si="207"/>
        <v>1</v>
      </c>
      <c r="AI109" s="3">
        <f t="shared" si="208"/>
        <v>1</v>
      </c>
      <c r="AJ109" s="3">
        <f t="shared" si="209"/>
        <v>1</v>
      </c>
      <c r="AK109" s="3">
        <f t="shared" si="210"/>
        <v>1</v>
      </c>
      <c r="AL109" s="3">
        <f t="shared" si="211"/>
        <v>0</v>
      </c>
      <c r="AM109" s="3">
        <f t="shared" si="212"/>
        <v>0</v>
      </c>
      <c r="AO109" s="3" t="str">
        <f>CONCATENATE("&lt;/Table&gt;&lt;TD width=420&gt;&lt;Table&gt;")</f>
        <v>&lt;/Table&gt;&lt;TD width=420&gt;&lt;Table&gt;</v>
      </c>
      <c r="AP109" s="3" t="str">
        <f>CONCATENATE("&lt;TR&gt;&lt;TD&gt;",A109,"&lt;TD width=200&gt;",B109,"&lt;TD&gt;",C109,"&lt;TD&gt;",D109,"&lt;TD&gt;",E109,"&lt;TD&gt;",F109,"&lt;TD&gt;",H109,"&lt;TD&gt;",I109,"&lt;/TD&gt;&lt;/TR&gt;")</f>
        <v>&lt;TR&gt;&lt;TD&gt;&lt;TD width=200&gt;&lt;TD&gt;0:3&lt;TD&gt;XXX&lt;TD&gt;3:0&lt;TD&gt;0:3&lt;TD&gt;4&lt;TD&gt;3.&lt;/TD&gt;&lt;/TR&gt;</v>
      </c>
      <c r="AQ109" s="3" t="str">
        <f>CONCATENATE("&lt;TR&gt;&lt;TD&gt;",K109,"&lt;TD&gt;",L109,"&lt;/TD&gt;&lt;/TR&gt;")</f>
        <v>&lt;TR&gt;&lt;TD&gt;bye - bye&lt;TD&gt;3 : 0 (6,4,9)&lt;/TD&gt;&lt;/TR&gt;</v>
      </c>
    </row>
    <row r="110" spans="1:43" ht="15" customHeight="1" x14ac:dyDescent="0.2">
      <c r="A110" s="87"/>
      <c r="B110" s="20" t="str">
        <f>IF($A110="","",CONCATENATE(VLOOKUP($A110,seznam!$A$2:$B$268,2)," (",VLOOKUP($A110,seznam!$A$2:$E$269,4),")"))</f>
        <v/>
      </c>
      <c r="C110" s="21" t="str">
        <f>IF(Z112+AA112=0,"",CONCATENATE(Z112,":",AA112))</f>
        <v>1:3</v>
      </c>
      <c r="D110" s="22" t="str">
        <f>IF(Z108+AA108=0,"",CONCATENATE(AA108,":",Z108))</f>
        <v>0:3</v>
      </c>
      <c r="E110" s="22" t="s">
        <v>17</v>
      </c>
      <c r="F110" s="23" t="str">
        <f>IF(Z109+AA109=0,"",CONCATENATE(AA109,":",Z109))</f>
        <v>0:3</v>
      </c>
      <c r="G110" s="108"/>
      <c r="H110" s="24">
        <f>IF(AG108+AG109+AF112=0,"",AG108+AG109+AF112)</f>
        <v>3</v>
      </c>
      <c r="I110" s="84" t="s">
        <v>62</v>
      </c>
      <c r="K110" s="3" t="str">
        <f t="shared" si="198"/>
        <v>bye - bye</v>
      </c>
      <c r="L110" s="3" t="str">
        <f t="shared" si="199"/>
        <v>3 : 0 (7,9,7)</v>
      </c>
      <c r="N110" s="3" t="str">
        <f t="shared" si="200"/>
        <v>Dvouhra - Skupina F</v>
      </c>
      <c r="O110" s="3">
        <f>A108</f>
        <v>0</v>
      </c>
      <c r="P110" s="3" t="str">
        <f>IF($O110=0,"bye",VLOOKUP($O110,seznam!$A$2:$C$268,2))</f>
        <v>bye</v>
      </c>
      <c r="Q110" s="3" t="str">
        <f>IF($O110=0,"",VLOOKUP($O110,seznam!$A$2:$D$268,4))</f>
        <v/>
      </c>
      <c r="R110" s="3">
        <f>A109</f>
        <v>0</v>
      </c>
      <c r="S110" s="3" t="str">
        <f>IF($R110=0,"bye",VLOOKUP($R110,seznam!$A$2:$C$268,2))</f>
        <v>bye</v>
      </c>
      <c r="T110" s="3" t="str">
        <f>IF($R110=0,"",VLOOKUP($R110,seznam!$A$2:$D$268,4))</f>
        <v/>
      </c>
      <c r="U110" s="92" t="s">
        <v>67</v>
      </c>
      <c r="V110" s="93" t="s">
        <v>73</v>
      </c>
      <c r="W110" s="93" t="s">
        <v>67</v>
      </c>
      <c r="X110" s="93"/>
      <c r="Y110" s="94"/>
      <c r="Z110" s="3">
        <f t="shared" si="201"/>
        <v>3</v>
      </c>
      <c r="AA110" s="3">
        <f t="shared" si="202"/>
        <v>0</v>
      </c>
      <c r="AB110" s="3">
        <f t="shared" si="203"/>
        <v>0</v>
      </c>
      <c r="AC110" s="3" t="str">
        <f>IF($AB110=0,"",VLOOKUP($AB110,seznam!$A$2:$C$268,2))</f>
        <v/>
      </c>
      <c r="AD110" s="3" t="str">
        <f t="shared" si="204"/>
        <v>3:0 (7,9,7)</v>
      </c>
      <c r="AE110" s="3" t="str">
        <f t="shared" si="205"/>
        <v>3:0 (7,9,7)</v>
      </c>
      <c r="AF110" s="3">
        <f t="shared" si="206"/>
        <v>2</v>
      </c>
      <c r="AG110" s="3">
        <f t="shared" si="207"/>
        <v>1</v>
      </c>
      <c r="AI110" s="3">
        <f t="shared" si="208"/>
        <v>1</v>
      </c>
      <c r="AJ110" s="3">
        <f t="shared" si="209"/>
        <v>1</v>
      </c>
      <c r="AK110" s="3">
        <f t="shared" si="210"/>
        <v>1</v>
      </c>
      <c r="AL110" s="3">
        <f t="shared" si="211"/>
        <v>0</v>
      </c>
      <c r="AM110" s="3">
        <f t="shared" si="212"/>
        <v>0</v>
      </c>
      <c r="AO110" s="3" t="str">
        <f>CONCATENATE(AQ107,AQ108,AQ109,AQ110,AQ111,AQ112,)</f>
        <v>&lt;TR&gt;&lt;TD width=250&gt;bye - bye&lt;TD&gt;0 : 3 (-5,-4,-9)&lt;/TD&gt;&lt;/TR&gt;&lt;TR&gt;&lt;TD&gt;bye - bye&lt;TD&gt;3 : 0 (7,8,3)&lt;/TD&gt;&lt;/TR&gt;&lt;TR&gt;&lt;TD&gt;bye - bye&lt;TD&gt;3 : 0 (6,4,9)&lt;/TD&gt;&lt;/TR&gt;&lt;TR&gt;&lt;TD&gt;bye - bye&lt;TD&gt;3 : 0 (7,9,7)&lt;/TD&gt;&lt;/TR&gt;&lt;TR&gt;&lt;TD&gt;bye - bye&lt;TD&gt;0 : 3 (-5,-10,-5)&lt;/TD&gt;&lt;/TR&gt;&lt;TR&gt;&lt;TD&gt;bye - bye&lt;TD&gt;1 : 3 (-11,-4,9,-8)&lt;/TD&gt;&lt;/TR&gt;</v>
      </c>
      <c r="AP110" s="3" t="str">
        <f>CONCATENATE("&lt;TR&gt;&lt;TD&gt;",A110,"&lt;TD width=200&gt;",B110,"&lt;TD&gt;",C110,"&lt;TD&gt;",D110,"&lt;TD&gt;",E110,"&lt;TD&gt;",F110,"&lt;TD&gt;",H110,"&lt;TD&gt;",I110,"&lt;/TD&gt;&lt;/TR&gt;")</f>
        <v>&lt;TR&gt;&lt;TD&gt;&lt;TD width=200&gt;&lt;TD&gt;1:3&lt;TD&gt;0:3&lt;TD&gt;XXX&lt;TD&gt;0:3&lt;TD&gt;3&lt;TD&gt;4.&lt;/TD&gt;&lt;/TR&gt;</v>
      </c>
      <c r="AQ110" s="3" t="str">
        <f>CONCATENATE("&lt;TR&gt;&lt;TD&gt;",K110,"&lt;TD&gt;",L110,"&lt;/TD&gt;&lt;/TR&gt;")</f>
        <v>&lt;TR&gt;&lt;TD&gt;bye - bye&lt;TD&gt;3 : 0 (7,9,7)&lt;/TD&gt;&lt;/TR&gt;</v>
      </c>
    </row>
    <row r="111" spans="1:43" ht="15" customHeight="1" thickBot="1" x14ac:dyDescent="0.25">
      <c r="A111" s="88"/>
      <c r="B111" s="25" t="str">
        <f>IF($A111="","",CONCATENATE(VLOOKUP($A111,seznam!$A$2:$B$268,2)," (",VLOOKUP($A111,seznam!$A$2:$E$269,4),")"))</f>
        <v/>
      </c>
      <c r="C111" s="26" t="str">
        <f>IF(Z107+AA107=0,"",CONCATENATE(AA107,":",Z107))</f>
        <v>3:0</v>
      </c>
      <c r="D111" s="27" t="str">
        <f>IF(Z111+AA111=0,"",CONCATENATE(AA111,":",Z111))</f>
        <v>3:0</v>
      </c>
      <c r="E111" s="27" t="str">
        <f>IF(Z109+AA109=0,"",CONCATENATE(Z109,":",AA109))</f>
        <v>3:0</v>
      </c>
      <c r="F111" s="28" t="s">
        <v>17</v>
      </c>
      <c r="G111" s="109"/>
      <c r="H111" s="29">
        <f>IF(AG107+AF109+AG111=0,"",AG107+AF109+AG111)</f>
        <v>6</v>
      </c>
      <c r="I111" s="85" t="s">
        <v>59</v>
      </c>
      <c r="K111" s="3" t="str">
        <f t="shared" si="198"/>
        <v>bye - bye</v>
      </c>
      <c r="L111" s="3" t="str">
        <f t="shared" si="199"/>
        <v>0 : 3 (-5,-10,-5)</v>
      </c>
      <c r="N111" s="3" t="str">
        <f t="shared" si="200"/>
        <v>Dvouhra - Skupina F</v>
      </c>
      <c r="O111" s="3">
        <f>A109</f>
        <v>0</v>
      </c>
      <c r="P111" s="3" t="str">
        <f>IF($O111=0,"bye",VLOOKUP($O111,seznam!$A$2:$C$268,2))</f>
        <v>bye</v>
      </c>
      <c r="Q111" s="3" t="str">
        <f>IF($O111=0,"",VLOOKUP($O111,seznam!$A$2:$D$268,4))</f>
        <v/>
      </c>
      <c r="R111" s="3">
        <f>A111</f>
        <v>0</v>
      </c>
      <c r="S111" s="3" t="str">
        <f>IF($R111=0,"bye",VLOOKUP($R111,seznam!$A$2:$C$268,2))</f>
        <v>bye</v>
      </c>
      <c r="T111" s="3" t="str">
        <f>IF($R111=0,"",VLOOKUP($R111,seznam!$A$2:$D$268,4))</f>
        <v/>
      </c>
      <c r="U111" s="92" t="s">
        <v>53</v>
      </c>
      <c r="V111" s="93" t="s">
        <v>50</v>
      </c>
      <c r="W111" s="93" t="s">
        <v>53</v>
      </c>
      <c r="X111" s="93"/>
      <c r="Y111" s="94"/>
      <c r="Z111" s="3">
        <f t="shared" si="201"/>
        <v>0</v>
      </c>
      <c r="AA111" s="3">
        <f t="shared" si="202"/>
        <v>3</v>
      </c>
      <c r="AB111" s="3">
        <f t="shared" si="203"/>
        <v>0</v>
      </c>
      <c r="AC111" s="3" t="str">
        <f>IF($AB111=0,"",VLOOKUP($AB111,seznam!$A$2:$C$268,2))</f>
        <v/>
      </c>
      <c r="AD111" s="3" t="str">
        <f t="shared" si="204"/>
        <v>3:0 (5,10,5)</v>
      </c>
      <c r="AE111" s="3" t="str">
        <f t="shared" si="205"/>
        <v>3:0 (5,10,5)</v>
      </c>
      <c r="AF111" s="3">
        <f t="shared" si="206"/>
        <v>1</v>
      </c>
      <c r="AG111" s="3">
        <f t="shared" si="207"/>
        <v>2</v>
      </c>
      <c r="AI111" s="3">
        <f t="shared" si="208"/>
        <v>-1</v>
      </c>
      <c r="AJ111" s="3">
        <f t="shared" si="209"/>
        <v>-1</v>
      </c>
      <c r="AK111" s="3">
        <f t="shared" si="210"/>
        <v>-1</v>
      </c>
      <c r="AL111" s="3">
        <f t="shared" si="211"/>
        <v>0</v>
      </c>
      <c r="AM111" s="3">
        <f t="shared" si="212"/>
        <v>0</v>
      </c>
      <c r="AO111" s="3" t="str">
        <f>CONCATENATE("&lt;/Table&gt;&lt;/TD&gt;&lt;/TR&gt;&lt;/Table&gt;&lt;P&gt;")</f>
        <v>&lt;/Table&gt;&lt;/TD&gt;&lt;/TR&gt;&lt;/Table&gt;&lt;P&gt;</v>
      </c>
      <c r="AP111" s="3" t="str">
        <f>CONCATENATE("&lt;TR&gt;&lt;TD&gt;",A111,"&lt;TD width=200&gt;",B111,"&lt;TD&gt;",C111,"&lt;TD&gt;",D111,"&lt;TD&gt;",E111,"&lt;TD&gt;",F111,"&lt;TD&gt;",H111,"&lt;TD&gt;",I111,"&lt;/TD&gt;&lt;/TR&gt;")</f>
        <v>&lt;TR&gt;&lt;TD&gt;&lt;TD width=200&gt;&lt;TD&gt;3:0&lt;TD&gt;3:0&lt;TD&gt;3:0&lt;TD&gt;XXX&lt;TD&gt;6&lt;TD&gt;1.&lt;/TD&gt;&lt;/TR&gt;</v>
      </c>
      <c r="AQ111" s="3" t="str">
        <f>CONCATENATE("&lt;TR&gt;&lt;TD&gt;",K111,"&lt;TD&gt;",L111,"&lt;/TD&gt;&lt;/TR&gt;")</f>
        <v>&lt;TR&gt;&lt;TD&gt;bye - bye&lt;TD&gt;0 : 3 (-5,-10,-5)&lt;/TD&gt;&lt;/TR&gt;</v>
      </c>
    </row>
    <row r="112" spans="1:43" ht="15" customHeight="1" thickTop="1" thickBot="1" x14ac:dyDescent="0.25">
      <c r="K112" s="3" t="str">
        <f t="shared" si="198"/>
        <v>bye - bye</v>
      </c>
      <c r="L112" s="3" t="str">
        <f t="shared" si="199"/>
        <v>1 : 3 (-11,-4,9,-8)</v>
      </c>
      <c r="N112" s="3" t="str">
        <f t="shared" si="200"/>
        <v>Dvouhra - Skupina F</v>
      </c>
      <c r="O112" s="3">
        <f>A110</f>
        <v>0</v>
      </c>
      <c r="P112" s="3" t="str">
        <f>IF($O112=0,"bye",VLOOKUP($O112,seznam!$A$2:$C$268,2))</f>
        <v>bye</v>
      </c>
      <c r="Q112" s="3" t="str">
        <f>IF($O112=0,"",VLOOKUP($O112,seznam!$A$2:$D$268,4))</f>
        <v/>
      </c>
      <c r="R112" s="3">
        <f>A108</f>
        <v>0</v>
      </c>
      <c r="S112" s="3" t="str">
        <f>IF($R112=0,"bye",VLOOKUP($R112,seznam!$A$2:$C$268,2))</f>
        <v>bye</v>
      </c>
      <c r="T112" s="3" t="str">
        <f>IF($R112=0,"",VLOOKUP($R112,seznam!$A$2:$D$268,4))</f>
        <v/>
      </c>
      <c r="U112" s="95" t="s">
        <v>68</v>
      </c>
      <c r="V112" s="96" t="s">
        <v>52</v>
      </c>
      <c r="W112" s="96" t="s">
        <v>73</v>
      </c>
      <c r="X112" s="96" t="s">
        <v>71</v>
      </c>
      <c r="Y112" s="97"/>
      <c r="Z112" s="3">
        <f t="shared" si="201"/>
        <v>1</v>
      </c>
      <c r="AA112" s="3">
        <f t="shared" si="202"/>
        <v>3</v>
      </c>
      <c r="AB112" s="3">
        <f t="shared" si="203"/>
        <v>0</v>
      </c>
      <c r="AC112" s="3" t="str">
        <f>IF($AB112=0,"",VLOOKUP($AB112,seznam!$A$2:$C$268,2))</f>
        <v/>
      </c>
      <c r="AD112" s="3" t="str">
        <f t="shared" si="204"/>
        <v>3:1 (11,4,-9,8)</v>
      </c>
      <c r="AE112" s="3" t="str">
        <f t="shared" si="205"/>
        <v>3:1 (11,4,-9,8)</v>
      </c>
      <c r="AF112" s="3">
        <f t="shared" si="206"/>
        <v>1</v>
      </c>
      <c r="AG112" s="3">
        <f t="shared" si="207"/>
        <v>2</v>
      </c>
      <c r="AI112" s="3">
        <f t="shared" si="208"/>
        <v>-1</v>
      </c>
      <c r="AJ112" s="3">
        <f t="shared" si="209"/>
        <v>-1</v>
      </c>
      <c r="AK112" s="3">
        <f t="shared" si="210"/>
        <v>1</v>
      </c>
      <c r="AL112" s="3">
        <f t="shared" si="211"/>
        <v>-1</v>
      </c>
      <c r="AM112" s="3">
        <f t="shared" si="212"/>
        <v>0</v>
      </c>
      <c r="AQ112" s="3" t="str">
        <f>CONCATENATE("&lt;TR&gt;&lt;TD&gt;",K112,"&lt;TD&gt;",L112,"&lt;/TD&gt;&lt;/TR&gt;")</f>
        <v>&lt;TR&gt;&lt;TD&gt;bye - bye&lt;TD&gt;1 : 3 (-11,-4,9,-8)&lt;/TD&gt;&lt;/TR&gt;</v>
      </c>
    </row>
    <row r="113" spans="1:43" ht="15" customHeight="1" thickTop="1" x14ac:dyDescent="0.2"/>
    <row r="114" spans="1:43" ht="15" customHeight="1" thickBot="1" x14ac:dyDescent="0.25">
      <c r="N114" s="7" t="str">
        <f>B115</f>
        <v>Skupina P</v>
      </c>
      <c r="O114" s="7" t="s">
        <v>3</v>
      </c>
      <c r="P114" s="7" t="s">
        <v>28</v>
      </c>
      <c r="Q114" s="7" t="s">
        <v>4</v>
      </c>
      <c r="R114" s="7" t="s">
        <v>3</v>
      </c>
      <c r="S114" s="7" t="s">
        <v>29</v>
      </c>
      <c r="T114" s="7" t="s">
        <v>4</v>
      </c>
      <c r="U114" s="8" t="s">
        <v>5</v>
      </c>
      <c r="V114" s="8" t="s">
        <v>6</v>
      </c>
      <c r="W114" s="8" t="s">
        <v>7</v>
      </c>
      <c r="X114" s="8" t="s">
        <v>8</v>
      </c>
      <c r="Y114" s="8" t="s">
        <v>9</v>
      </c>
      <c r="Z114" s="7" t="s">
        <v>10</v>
      </c>
      <c r="AA114" s="7" t="s">
        <v>11</v>
      </c>
      <c r="AB114" s="7" t="s">
        <v>12</v>
      </c>
      <c r="AO114" s="3" t="s">
        <v>13</v>
      </c>
    </row>
    <row r="115" spans="1:43" ht="15" customHeight="1" thickTop="1" thickBot="1" x14ac:dyDescent="0.25">
      <c r="A115" s="9">
        <v>16</v>
      </c>
      <c r="B115" s="10" t="s">
        <v>126</v>
      </c>
      <c r="C115" s="11">
        <v>1</v>
      </c>
      <c r="D115" s="12">
        <v>2</v>
      </c>
      <c r="E115" s="12">
        <v>3</v>
      </c>
      <c r="F115" s="13">
        <v>4</v>
      </c>
      <c r="G115" s="106"/>
      <c r="H115" s="14" t="s">
        <v>15</v>
      </c>
      <c r="I115" s="13" t="s">
        <v>16</v>
      </c>
      <c r="K115" s="3" t="str">
        <f t="shared" ref="K115:K120" si="213">CONCATENATE(P115," - ",S115)</f>
        <v>bye - bye</v>
      </c>
      <c r="L115" s="3" t="str">
        <f t="shared" ref="L115:L120" si="214">IF(SUM(Z115:AA115)=0,AE115,CONCATENATE(Z115," : ",AA115," (",U115,",",V115,",",W115,IF(Z115+AA115&gt;3,",",""),X115,IF(Z115+AA115&gt;4,",",""),Y115,")"))</f>
        <v>3 : 0 (1,1,1)</v>
      </c>
      <c r="N115" s="3" t="str">
        <f t="shared" ref="N115:N120" si="215">CONCATENATE("Dvouhra - Skupina F")</f>
        <v>Dvouhra - Skupina F</v>
      </c>
      <c r="O115" s="3">
        <f>A116</f>
        <v>0</v>
      </c>
      <c r="P115" s="3" t="str">
        <f>IF($O115=0,"bye",VLOOKUP($O115,seznam!$A$2:$C$268,2))</f>
        <v>bye</v>
      </c>
      <c r="Q115" s="3" t="str">
        <f>IF($O115=0,"",VLOOKUP($O115,seznam!$A$2:$D$268,4))</f>
        <v/>
      </c>
      <c r="R115" s="3">
        <f>A119</f>
        <v>0</v>
      </c>
      <c r="S115" s="3" t="str">
        <f>IF($R115=0,"bye",VLOOKUP($R115,seznam!$A$2:$C$268,2))</f>
        <v>bye</v>
      </c>
      <c r="T115" s="3" t="str">
        <f>IF($R115=0,"",VLOOKUP($R115,seznam!$A$2:$D$268,4))</f>
        <v/>
      </c>
      <c r="U115" s="89" t="s">
        <v>70</v>
      </c>
      <c r="V115" s="90" t="s">
        <v>70</v>
      </c>
      <c r="W115" s="90" t="s">
        <v>70</v>
      </c>
      <c r="X115" s="90"/>
      <c r="Y115" s="91"/>
      <c r="Z115" s="3">
        <f t="shared" ref="Z115:Z120" si="216">COUNTIF(AI115:AM115,"&gt;0")</f>
        <v>3</v>
      </c>
      <c r="AA115" s="3">
        <f t="shared" ref="AA115:AA120" si="217">COUNTIF(AI115:AM115,"&lt;0")</f>
        <v>0</v>
      </c>
      <c r="AB115" s="3">
        <f t="shared" ref="AB115:AB120" si="218">IF(Z115=AA115,0,IF(Z115&gt;AA115,O115,R115))</f>
        <v>0</v>
      </c>
      <c r="AC115" s="3" t="str">
        <f>IF($AB115=0,"",VLOOKUP($AB115,seznam!$A$2:$C$268,2))</f>
        <v/>
      </c>
      <c r="AD115" s="3" t="str">
        <f t="shared" ref="AD115:AD120" si="219">IF(Z115=AA115,"",IF(Z115&gt;AA115,CONCATENATE(Z115,":",AA115," (",U115,",",V115,",",W115,IF(SUM(Z115:AA115)&gt;3,",",""),X115,IF(SUM(Z115:AA115)&gt;4,",",""),Y115,")"),CONCATENATE(AA115,":",Z115," (",-U115,",",-V115,",",-W115,IF(SUM(Z115:AA115)&gt;3,CONCATENATE(",",-X115),""),IF(SUM(Z115:AA115)&gt;4,CONCATENATE(",",-Y115),""),")")))</f>
        <v>3:0 (1,1,1)</v>
      </c>
      <c r="AE115" s="3" t="str">
        <f t="shared" ref="AE115:AE120" si="220">IF(SUM(Z115:AA115)=0,"",AD115)</f>
        <v>3:0 (1,1,1)</v>
      </c>
      <c r="AF115" s="3">
        <f t="shared" ref="AF115:AF120" si="221">IF(U115="",0,IF(Z115&gt;AA115,2,1))</f>
        <v>2</v>
      </c>
      <c r="AG115" s="3">
        <f t="shared" ref="AG115:AG120" si="222">IF(U115="",0,IF(AA115&gt;Z115,2,1))</f>
        <v>1</v>
      </c>
      <c r="AI115" s="3">
        <f t="shared" ref="AI115:AI120" si="223">IF(U115="",0,IF(MID(U115,1,1)="-",-1,1))</f>
        <v>1</v>
      </c>
      <c r="AJ115" s="3">
        <f t="shared" ref="AJ115:AJ120" si="224">IF(V115="",0,IF(MID(V115,1,1)="-",-1,1))</f>
        <v>1</v>
      </c>
      <c r="AK115" s="3">
        <f t="shared" ref="AK115:AK120" si="225">IF(W115="",0,IF(MID(W115,1,1)="-",-1,1))</f>
        <v>1</v>
      </c>
      <c r="AL115" s="3">
        <f t="shared" ref="AL115:AL120" si="226">IF(X115="",0,IF(MID(X115,1,1)="-",-1,1))</f>
        <v>0</v>
      </c>
      <c r="AM115" s="3">
        <f t="shared" ref="AM115:AM120" si="227">IF(Y115="",0,IF(MID(Y115,1,1)="-",-1,1))</f>
        <v>0</v>
      </c>
      <c r="AO115" s="3" t="str">
        <f>CONCATENATE("&lt;Table border=1 cellpading=0 cellspacing=0 width=480&gt;&lt;TR&gt;&lt;TH colspan=2&gt;",B115,"&lt;TH&gt;1&lt;TH&gt;2&lt;TH&gt;3&lt;TH&gt;4&lt;TH&gt;Body&lt;TH&gt;Pořadí&lt;/TH&gt;&lt;/TR&gt;")</f>
        <v>&lt;Table border=1 cellpading=0 cellspacing=0 width=480&gt;&lt;TR&gt;&lt;TH colspan=2&gt;Skupina P&lt;TH&gt;1&lt;TH&gt;2&lt;TH&gt;3&lt;TH&gt;4&lt;TH&gt;Body&lt;TH&gt;Pořadí&lt;/TH&gt;&lt;/TR&gt;</v>
      </c>
      <c r="AQ115" s="3" t="str">
        <f>CONCATENATE("&lt;TR&gt;&lt;TD width=250&gt;",K115,"&lt;TD&gt;",L115,"&lt;/TD&gt;&lt;/TR&gt;")</f>
        <v>&lt;TR&gt;&lt;TD width=250&gt;bye - bye&lt;TD&gt;3 : 0 (1,1,1)&lt;/TD&gt;&lt;/TR&gt;</v>
      </c>
    </row>
    <row r="116" spans="1:43" ht="15" customHeight="1" thickTop="1" x14ac:dyDescent="0.2">
      <c r="A116" s="86"/>
      <c r="B116" s="15" t="str">
        <f>IF($A116="","",CONCATENATE(VLOOKUP($A116,seznam!$A$2:$B$268,2)," (",VLOOKUP($A116,seznam!$A$2:$E$269,4),")"))</f>
        <v/>
      </c>
      <c r="C116" s="16" t="s">
        <v>17</v>
      </c>
      <c r="D116" s="17" t="str">
        <f>IF(Z118+AA118=0,"",CONCATENATE(Z118,":",AA118))</f>
        <v>3:0</v>
      </c>
      <c r="E116" s="17" t="str">
        <f>IF(Z120+AA120=0,"",CONCATENATE(AA120,":",Z120))</f>
        <v>3:0</v>
      </c>
      <c r="F116" s="18" t="str">
        <f>IF(Z115+AA115=0,"",CONCATENATE(Z115,":",AA115))</f>
        <v>3:0</v>
      </c>
      <c r="G116" s="107"/>
      <c r="H116" s="19">
        <f>IF(AF115+AF118+AG120=0,"",AF115+AF118+AG120)</f>
        <v>6</v>
      </c>
      <c r="I116" s="83" t="s">
        <v>59</v>
      </c>
      <c r="K116" s="3" t="str">
        <f t="shared" si="213"/>
        <v>bye - bye</v>
      </c>
      <c r="L116" s="3" t="str">
        <f t="shared" si="214"/>
        <v>0 : 3 (-4,-6,-7)</v>
      </c>
      <c r="N116" s="3" t="str">
        <f t="shared" si="215"/>
        <v>Dvouhra - Skupina F</v>
      </c>
      <c r="O116" s="3">
        <f>A117</f>
        <v>0</v>
      </c>
      <c r="P116" s="3" t="str">
        <f>IF($O116=0,"bye",VLOOKUP($O116,seznam!$A$2:$C$268,2))</f>
        <v>bye</v>
      </c>
      <c r="Q116" s="3" t="str">
        <f>IF($O116=0,"",VLOOKUP($O116,seznam!$A$2:$D$268,4))</f>
        <v/>
      </c>
      <c r="R116" s="3">
        <f>A118</f>
        <v>0</v>
      </c>
      <c r="S116" s="3" t="str">
        <f>IF($R116=0,"bye",VLOOKUP($R116,seznam!$A$2:$C$268,2))</f>
        <v>bye</v>
      </c>
      <c r="T116" s="3" t="str">
        <f>IF($R116=0,"",VLOOKUP($R116,seznam!$A$2:$D$268,4))</f>
        <v/>
      </c>
      <c r="U116" s="92" t="s">
        <v>52</v>
      </c>
      <c r="V116" s="93" t="s">
        <v>65</v>
      </c>
      <c r="W116" s="93" t="s">
        <v>54</v>
      </c>
      <c r="X116" s="93"/>
      <c r="Y116" s="94"/>
      <c r="Z116" s="3">
        <f t="shared" si="216"/>
        <v>0</v>
      </c>
      <c r="AA116" s="3">
        <f t="shared" si="217"/>
        <v>3</v>
      </c>
      <c r="AB116" s="3">
        <f t="shared" si="218"/>
        <v>0</v>
      </c>
      <c r="AC116" s="3" t="str">
        <f>IF($AB116=0,"",VLOOKUP($AB116,seznam!$A$2:$C$268,2))</f>
        <v/>
      </c>
      <c r="AD116" s="3" t="str">
        <f t="shared" si="219"/>
        <v>3:0 (4,6,7)</v>
      </c>
      <c r="AE116" s="3" t="str">
        <f t="shared" si="220"/>
        <v>3:0 (4,6,7)</v>
      </c>
      <c r="AF116" s="3">
        <f t="shared" si="221"/>
        <v>1</v>
      </c>
      <c r="AG116" s="3">
        <f t="shared" si="222"/>
        <v>2</v>
      </c>
      <c r="AI116" s="3">
        <f t="shared" si="223"/>
        <v>-1</v>
      </c>
      <c r="AJ116" s="3">
        <f t="shared" si="224"/>
        <v>-1</v>
      </c>
      <c r="AK116" s="3">
        <f t="shared" si="225"/>
        <v>-1</v>
      </c>
      <c r="AL116" s="3">
        <f t="shared" si="226"/>
        <v>0</v>
      </c>
      <c r="AM116" s="3">
        <f t="shared" si="227"/>
        <v>0</v>
      </c>
      <c r="AO116" s="3" t="str">
        <f>CONCATENATE(AP116,AP117,AP118,AP119,)</f>
        <v>&lt;TR&gt;&lt;TD&gt;&lt;TD width=200&gt;&lt;TD&gt;XXX&lt;TD&gt;3:0&lt;TD&gt;3:0&lt;TD&gt;3:0&lt;TD&gt;6&lt;TD&gt;1.&lt;/TD&gt;&lt;/TR&gt;&lt;TR&gt;&lt;TD&gt;&lt;TD width=200&gt;&lt;TD&gt;0:3&lt;TD&gt;XXX&lt;TD&gt;0:3&lt;TD&gt;3:0&lt;TD&gt;4&lt;TD&gt;3.&lt;/TD&gt;&lt;/TR&gt;&lt;TR&gt;&lt;TD&gt;&lt;TD width=200&gt;&lt;TD&gt;0:3&lt;TD&gt;3:0&lt;TD&gt;XXX&lt;TD&gt;3:0&lt;TD&gt;5&lt;TD&gt;2.&lt;/TD&gt;&lt;/TR&gt;&lt;TR&gt;&lt;TD&gt;&lt;TD width=200&gt;&lt;TD&gt;0:3&lt;TD&gt;0:3&lt;TD&gt;0:3&lt;TD&gt;XXX&lt;TD&gt;3&lt;TD&gt;4.&lt;/TD&gt;&lt;/TR&gt;</v>
      </c>
      <c r="AP116" s="3" t="str">
        <f>CONCATENATE("&lt;TR&gt;&lt;TD&gt;",A116,"&lt;TD width=200&gt;",B116,"&lt;TD&gt;",C116,"&lt;TD&gt;",D116,"&lt;TD&gt;",E116,"&lt;TD&gt;",F116,"&lt;TD&gt;",H116,"&lt;TD&gt;",I116,"&lt;/TD&gt;&lt;/TR&gt;")</f>
        <v>&lt;TR&gt;&lt;TD&gt;&lt;TD width=200&gt;&lt;TD&gt;XXX&lt;TD&gt;3:0&lt;TD&gt;3:0&lt;TD&gt;3:0&lt;TD&gt;6&lt;TD&gt;1.&lt;/TD&gt;&lt;/TR&gt;</v>
      </c>
      <c r="AQ116" s="3" t="str">
        <f>CONCATENATE("&lt;TR&gt;&lt;TD&gt;",K116,"&lt;TD&gt;",L116,"&lt;/TD&gt;&lt;/TR&gt;")</f>
        <v>&lt;TR&gt;&lt;TD&gt;bye - bye&lt;TD&gt;0 : 3 (-4,-6,-7)&lt;/TD&gt;&lt;/TR&gt;</v>
      </c>
    </row>
    <row r="117" spans="1:43" ht="15" customHeight="1" x14ac:dyDescent="0.2">
      <c r="A117" s="87"/>
      <c r="B117" s="20" t="str">
        <f>IF($A117="","",CONCATENATE(VLOOKUP($A117,seznam!$A$2:$B$268,2)," (",VLOOKUP($A117,seznam!$A$2:$E$269,4),")"))</f>
        <v/>
      </c>
      <c r="C117" s="21" t="str">
        <f>IF(Z118+AA118=0,"",CONCATENATE(AA118,":",Z118))</f>
        <v>0:3</v>
      </c>
      <c r="D117" s="22" t="s">
        <v>17</v>
      </c>
      <c r="E117" s="22" t="str">
        <f>IF(Z116+AA116=0,"",CONCATENATE(Z116,":",AA116))</f>
        <v>0:3</v>
      </c>
      <c r="F117" s="23" t="str">
        <f>IF(Z119+AA119=0,"",CONCATENATE(Z119,":",AA119))</f>
        <v>3:0</v>
      </c>
      <c r="G117" s="108"/>
      <c r="H117" s="24">
        <f>IF(AF116+AG118+AF119=0,"",AF116+AG118+AF119)</f>
        <v>4</v>
      </c>
      <c r="I117" s="84" t="s">
        <v>60</v>
      </c>
      <c r="K117" s="3" t="str">
        <f t="shared" si="213"/>
        <v>bye - bye</v>
      </c>
      <c r="L117" s="3" t="str">
        <f t="shared" si="214"/>
        <v>0 : 3 (-3,-2,-2)</v>
      </c>
      <c r="N117" s="3" t="str">
        <f t="shared" si="215"/>
        <v>Dvouhra - Skupina F</v>
      </c>
      <c r="O117" s="3">
        <f>A119</f>
        <v>0</v>
      </c>
      <c r="P117" s="3" t="str">
        <f>IF($O117=0,"bye",VLOOKUP($O117,seznam!$A$2:$C$268,2))</f>
        <v>bye</v>
      </c>
      <c r="Q117" s="3" t="str">
        <f>IF($O117=0,"",VLOOKUP($O117,seznam!$A$2:$D$268,4))</f>
        <v/>
      </c>
      <c r="R117" s="3">
        <f>A118</f>
        <v>0</v>
      </c>
      <c r="S117" s="3" t="str">
        <f>IF($R117=0,"bye",VLOOKUP($R117,seznam!$A$2:$C$268,2))</f>
        <v>bye</v>
      </c>
      <c r="T117" s="3" t="str">
        <f>IF($R117=0,"",VLOOKUP($R117,seznam!$A$2:$D$268,4))</f>
        <v/>
      </c>
      <c r="U117" s="92" t="s">
        <v>66</v>
      </c>
      <c r="V117" s="93" t="s">
        <v>72</v>
      </c>
      <c r="W117" s="93" t="s">
        <v>72</v>
      </c>
      <c r="X117" s="93"/>
      <c r="Y117" s="94"/>
      <c r="Z117" s="3">
        <f t="shared" si="216"/>
        <v>0</v>
      </c>
      <c r="AA117" s="3">
        <f t="shared" si="217"/>
        <v>3</v>
      </c>
      <c r="AB117" s="3">
        <f t="shared" si="218"/>
        <v>0</v>
      </c>
      <c r="AC117" s="3" t="str">
        <f>IF($AB117=0,"",VLOOKUP($AB117,seznam!$A$2:$C$268,2))</f>
        <v/>
      </c>
      <c r="AD117" s="3" t="str">
        <f t="shared" si="219"/>
        <v>3:0 (3,2,2)</v>
      </c>
      <c r="AE117" s="3" t="str">
        <f t="shared" si="220"/>
        <v>3:0 (3,2,2)</v>
      </c>
      <c r="AF117" s="3">
        <f t="shared" si="221"/>
        <v>1</v>
      </c>
      <c r="AG117" s="3">
        <f t="shared" si="222"/>
        <v>2</v>
      </c>
      <c r="AI117" s="3">
        <f t="shared" si="223"/>
        <v>-1</v>
      </c>
      <c r="AJ117" s="3">
        <f t="shared" si="224"/>
        <v>-1</v>
      </c>
      <c r="AK117" s="3">
        <f t="shared" si="225"/>
        <v>-1</v>
      </c>
      <c r="AL117" s="3">
        <f t="shared" si="226"/>
        <v>0</v>
      </c>
      <c r="AM117" s="3">
        <f t="shared" si="227"/>
        <v>0</v>
      </c>
      <c r="AO117" s="3" t="str">
        <f>CONCATENATE("&lt;/Table&gt;&lt;TD width=420&gt;&lt;Table&gt;")</f>
        <v>&lt;/Table&gt;&lt;TD width=420&gt;&lt;Table&gt;</v>
      </c>
      <c r="AP117" s="3" t="str">
        <f>CONCATENATE("&lt;TR&gt;&lt;TD&gt;",A117,"&lt;TD width=200&gt;",B117,"&lt;TD&gt;",C117,"&lt;TD&gt;",D117,"&lt;TD&gt;",E117,"&lt;TD&gt;",F117,"&lt;TD&gt;",H117,"&lt;TD&gt;",I117,"&lt;/TD&gt;&lt;/TR&gt;")</f>
        <v>&lt;TR&gt;&lt;TD&gt;&lt;TD width=200&gt;&lt;TD&gt;0:3&lt;TD&gt;XXX&lt;TD&gt;0:3&lt;TD&gt;3:0&lt;TD&gt;4&lt;TD&gt;3.&lt;/TD&gt;&lt;/TR&gt;</v>
      </c>
      <c r="AQ117" s="3" t="str">
        <f>CONCATENATE("&lt;TR&gt;&lt;TD&gt;",K117,"&lt;TD&gt;",L117,"&lt;/TD&gt;&lt;/TR&gt;")</f>
        <v>&lt;TR&gt;&lt;TD&gt;bye - bye&lt;TD&gt;0 : 3 (-3,-2,-2)&lt;/TD&gt;&lt;/TR&gt;</v>
      </c>
    </row>
    <row r="118" spans="1:43" ht="15" customHeight="1" x14ac:dyDescent="0.2">
      <c r="A118" s="87"/>
      <c r="B118" s="20" t="str">
        <f>IF($A118="","",CONCATENATE(VLOOKUP($A118,seznam!$A$2:$B$268,2)," (",VLOOKUP($A118,seznam!$A$2:$E$269,4),")"))</f>
        <v/>
      </c>
      <c r="C118" s="21" t="str">
        <f>IF(Z120+AA120=0,"",CONCATENATE(Z120,":",AA120))</f>
        <v>0:3</v>
      </c>
      <c r="D118" s="22" t="str">
        <f>IF(Z116+AA116=0,"",CONCATENATE(AA116,":",Z116))</f>
        <v>3:0</v>
      </c>
      <c r="E118" s="22" t="s">
        <v>17</v>
      </c>
      <c r="F118" s="23" t="str">
        <f>IF(Z117+AA117=0,"",CONCATENATE(AA117,":",Z117))</f>
        <v>3:0</v>
      </c>
      <c r="G118" s="108"/>
      <c r="H118" s="24">
        <f>IF(AG116+AG117+AF120=0,"",AG116+AG117+AF120)</f>
        <v>5</v>
      </c>
      <c r="I118" s="84" t="s">
        <v>61</v>
      </c>
      <c r="K118" s="3" t="str">
        <f t="shared" si="213"/>
        <v>bye - bye</v>
      </c>
      <c r="L118" s="3" t="str">
        <f t="shared" si="214"/>
        <v>3 : 0 (2,5,3)</v>
      </c>
      <c r="N118" s="3" t="str">
        <f t="shared" si="215"/>
        <v>Dvouhra - Skupina F</v>
      </c>
      <c r="O118" s="3">
        <f>A116</f>
        <v>0</v>
      </c>
      <c r="P118" s="3" t="str">
        <f>IF($O118=0,"bye",VLOOKUP($O118,seznam!$A$2:$C$268,2))</f>
        <v>bye</v>
      </c>
      <c r="Q118" s="3" t="str">
        <f>IF($O118=0,"",VLOOKUP($O118,seznam!$A$2:$D$268,4))</f>
        <v/>
      </c>
      <c r="R118" s="3">
        <f>A117</f>
        <v>0</v>
      </c>
      <c r="S118" s="3" t="str">
        <f>IF($R118=0,"bye",VLOOKUP($R118,seznam!$A$2:$C$268,2))</f>
        <v>bye</v>
      </c>
      <c r="T118" s="3" t="str">
        <f>IF($R118=0,"",VLOOKUP($R118,seznam!$A$2:$D$268,4))</f>
        <v/>
      </c>
      <c r="U118" s="92" t="s">
        <v>48</v>
      </c>
      <c r="V118" s="93" t="s">
        <v>56</v>
      </c>
      <c r="W118" s="93" t="s">
        <v>49</v>
      </c>
      <c r="X118" s="93"/>
      <c r="Y118" s="94"/>
      <c r="Z118" s="3">
        <f t="shared" si="216"/>
        <v>3</v>
      </c>
      <c r="AA118" s="3">
        <f t="shared" si="217"/>
        <v>0</v>
      </c>
      <c r="AB118" s="3">
        <f t="shared" si="218"/>
        <v>0</v>
      </c>
      <c r="AC118" s="3" t="str">
        <f>IF($AB118=0,"",VLOOKUP($AB118,seznam!$A$2:$C$268,2))</f>
        <v/>
      </c>
      <c r="AD118" s="3" t="str">
        <f t="shared" si="219"/>
        <v>3:0 (2,5,3)</v>
      </c>
      <c r="AE118" s="3" t="str">
        <f t="shared" si="220"/>
        <v>3:0 (2,5,3)</v>
      </c>
      <c r="AF118" s="3">
        <f t="shared" si="221"/>
        <v>2</v>
      </c>
      <c r="AG118" s="3">
        <f t="shared" si="222"/>
        <v>1</v>
      </c>
      <c r="AI118" s="3">
        <f t="shared" si="223"/>
        <v>1</v>
      </c>
      <c r="AJ118" s="3">
        <f t="shared" si="224"/>
        <v>1</v>
      </c>
      <c r="AK118" s="3">
        <f t="shared" si="225"/>
        <v>1</v>
      </c>
      <c r="AL118" s="3">
        <f t="shared" si="226"/>
        <v>0</v>
      </c>
      <c r="AM118" s="3">
        <f t="shared" si="227"/>
        <v>0</v>
      </c>
      <c r="AO118" s="3" t="str">
        <f>CONCATENATE(AQ115,AQ116,AQ117,AQ118,AQ119,AQ120,)</f>
        <v>&lt;TR&gt;&lt;TD width=250&gt;bye - bye&lt;TD&gt;3 : 0 (1,1,1)&lt;/TD&gt;&lt;/TR&gt;&lt;TR&gt;&lt;TD&gt;bye - bye&lt;TD&gt;0 : 3 (-4,-6,-7)&lt;/TD&gt;&lt;/TR&gt;&lt;TR&gt;&lt;TD&gt;bye - bye&lt;TD&gt;0 : 3 (-3,-2,-2)&lt;/TD&gt;&lt;/TR&gt;&lt;TR&gt;&lt;TD&gt;bye - bye&lt;TD&gt;3 : 0 (2,5,3)&lt;/TD&gt;&lt;/TR&gt;&lt;TR&gt;&lt;TD&gt;bye - bye&lt;TD&gt;3 : 0 (9,10,6)&lt;/TD&gt;&lt;/TR&gt;&lt;TR&gt;&lt;TD&gt;bye - bye&lt;TD&gt;0 : 3 (-5,-6,-5)&lt;/TD&gt;&lt;/TR&gt;</v>
      </c>
      <c r="AP118" s="3" t="str">
        <f>CONCATENATE("&lt;TR&gt;&lt;TD&gt;",A118,"&lt;TD width=200&gt;",B118,"&lt;TD&gt;",C118,"&lt;TD&gt;",D118,"&lt;TD&gt;",E118,"&lt;TD&gt;",F118,"&lt;TD&gt;",H118,"&lt;TD&gt;",I118,"&lt;/TD&gt;&lt;/TR&gt;")</f>
        <v>&lt;TR&gt;&lt;TD&gt;&lt;TD width=200&gt;&lt;TD&gt;0:3&lt;TD&gt;3:0&lt;TD&gt;XXX&lt;TD&gt;3:0&lt;TD&gt;5&lt;TD&gt;2.&lt;/TD&gt;&lt;/TR&gt;</v>
      </c>
      <c r="AQ118" s="3" t="str">
        <f>CONCATENATE("&lt;TR&gt;&lt;TD&gt;",K118,"&lt;TD&gt;",L118,"&lt;/TD&gt;&lt;/TR&gt;")</f>
        <v>&lt;TR&gt;&lt;TD&gt;bye - bye&lt;TD&gt;3 : 0 (2,5,3)&lt;/TD&gt;&lt;/TR&gt;</v>
      </c>
    </row>
    <row r="119" spans="1:43" ht="15" customHeight="1" thickBot="1" x14ac:dyDescent="0.25">
      <c r="A119" s="88"/>
      <c r="B119" s="25" t="str">
        <f>IF($A119="","",CONCATENATE(VLOOKUP($A119,seznam!$A$2:$B$268,2)," (",VLOOKUP($A119,seznam!$A$2:$E$269,4),")"))</f>
        <v/>
      </c>
      <c r="C119" s="26" t="str">
        <f>IF(Z115+AA115=0,"",CONCATENATE(AA115,":",Z115))</f>
        <v>0:3</v>
      </c>
      <c r="D119" s="27" t="str">
        <f>IF(Z119+AA119=0,"",CONCATENATE(AA119,":",Z119))</f>
        <v>0:3</v>
      </c>
      <c r="E119" s="27" t="str">
        <f>IF(Z117+AA117=0,"",CONCATENATE(Z117,":",AA117))</f>
        <v>0:3</v>
      </c>
      <c r="F119" s="28" t="s">
        <v>17</v>
      </c>
      <c r="G119" s="109"/>
      <c r="H119" s="29">
        <f>IF(AG115+AF117+AG119=0,"",AG115+AF117+AG119)</f>
        <v>3</v>
      </c>
      <c r="I119" s="85" t="s">
        <v>62</v>
      </c>
      <c r="K119" s="3" t="str">
        <f t="shared" si="213"/>
        <v>bye - bye</v>
      </c>
      <c r="L119" s="3" t="str">
        <f t="shared" si="214"/>
        <v>3 : 0 (9,10,6)</v>
      </c>
      <c r="N119" s="3" t="str">
        <f t="shared" si="215"/>
        <v>Dvouhra - Skupina F</v>
      </c>
      <c r="O119" s="3">
        <f>A117</f>
        <v>0</v>
      </c>
      <c r="P119" s="3" t="str">
        <f>IF($O119=0,"bye",VLOOKUP($O119,seznam!$A$2:$C$268,2))</f>
        <v>bye</v>
      </c>
      <c r="Q119" s="3" t="str">
        <f>IF($O119=0,"",VLOOKUP($O119,seznam!$A$2:$D$268,4))</f>
        <v/>
      </c>
      <c r="R119" s="3">
        <f>A119</f>
        <v>0</v>
      </c>
      <c r="S119" s="3" t="str">
        <f>IF($R119=0,"bye",VLOOKUP($R119,seznam!$A$2:$C$268,2))</f>
        <v>bye</v>
      </c>
      <c r="T119" s="3" t="str">
        <f>IF($R119=0,"",VLOOKUP($R119,seznam!$A$2:$D$268,4))</f>
        <v/>
      </c>
      <c r="U119" s="92" t="s">
        <v>73</v>
      </c>
      <c r="V119" s="93" t="s">
        <v>75</v>
      </c>
      <c r="W119" s="93" t="s">
        <v>63</v>
      </c>
      <c r="X119" s="93"/>
      <c r="Y119" s="94"/>
      <c r="Z119" s="3">
        <f t="shared" si="216"/>
        <v>3</v>
      </c>
      <c r="AA119" s="3">
        <f t="shared" si="217"/>
        <v>0</v>
      </c>
      <c r="AB119" s="3">
        <f t="shared" si="218"/>
        <v>0</v>
      </c>
      <c r="AC119" s="3" t="str">
        <f>IF($AB119=0,"",VLOOKUP($AB119,seznam!$A$2:$C$268,2))</f>
        <v/>
      </c>
      <c r="AD119" s="3" t="str">
        <f t="shared" si="219"/>
        <v>3:0 (9,10,6)</v>
      </c>
      <c r="AE119" s="3" t="str">
        <f t="shared" si="220"/>
        <v>3:0 (9,10,6)</v>
      </c>
      <c r="AF119" s="3">
        <f t="shared" si="221"/>
        <v>2</v>
      </c>
      <c r="AG119" s="3">
        <f t="shared" si="222"/>
        <v>1</v>
      </c>
      <c r="AI119" s="3">
        <f t="shared" si="223"/>
        <v>1</v>
      </c>
      <c r="AJ119" s="3">
        <f t="shared" si="224"/>
        <v>1</v>
      </c>
      <c r="AK119" s="3">
        <f t="shared" si="225"/>
        <v>1</v>
      </c>
      <c r="AL119" s="3">
        <f t="shared" si="226"/>
        <v>0</v>
      </c>
      <c r="AM119" s="3">
        <f t="shared" si="227"/>
        <v>0</v>
      </c>
      <c r="AO119" s="3" t="str">
        <f>CONCATENATE("&lt;/Table&gt;&lt;/TD&gt;&lt;/TR&gt;&lt;/Table&gt;&lt;P&gt;")</f>
        <v>&lt;/Table&gt;&lt;/TD&gt;&lt;/TR&gt;&lt;/Table&gt;&lt;P&gt;</v>
      </c>
      <c r="AP119" s="3" t="str">
        <f>CONCATENATE("&lt;TR&gt;&lt;TD&gt;",A119,"&lt;TD width=200&gt;",B119,"&lt;TD&gt;",C119,"&lt;TD&gt;",D119,"&lt;TD&gt;",E119,"&lt;TD&gt;",F119,"&lt;TD&gt;",H119,"&lt;TD&gt;",I119,"&lt;/TD&gt;&lt;/TR&gt;")</f>
        <v>&lt;TR&gt;&lt;TD&gt;&lt;TD width=200&gt;&lt;TD&gt;0:3&lt;TD&gt;0:3&lt;TD&gt;0:3&lt;TD&gt;XXX&lt;TD&gt;3&lt;TD&gt;4.&lt;/TD&gt;&lt;/TR&gt;</v>
      </c>
      <c r="AQ119" s="3" t="str">
        <f>CONCATENATE("&lt;TR&gt;&lt;TD&gt;",K119,"&lt;TD&gt;",L119,"&lt;/TD&gt;&lt;/TR&gt;")</f>
        <v>&lt;TR&gt;&lt;TD&gt;bye - bye&lt;TD&gt;3 : 0 (9,10,6)&lt;/TD&gt;&lt;/TR&gt;</v>
      </c>
    </row>
    <row r="120" spans="1:43" ht="15" customHeight="1" thickTop="1" thickBot="1" x14ac:dyDescent="0.25">
      <c r="K120" s="3" t="str">
        <f t="shared" si="213"/>
        <v>bye - bye</v>
      </c>
      <c r="L120" s="3" t="str">
        <f t="shared" si="214"/>
        <v>0 : 3 (-5,-6,-5)</v>
      </c>
      <c r="N120" s="3" t="str">
        <f t="shared" si="215"/>
        <v>Dvouhra - Skupina F</v>
      </c>
      <c r="O120" s="3">
        <f>A118</f>
        <v>0</v>
      </c>
      <c r="P120" s="3" t="str">
        <f>IF($O120=0,"bye",VLOOKUP($O120,seznam!$A$2:$C$268,2))</f>
        <v>bye</v>
      </c>
      <c r="Q120" s="3" t="str">
        <f>IF($O120=0,"",VLOOKUP($O120,seznam!$A$2:$D$268,4))</f>
        <v/>
      </c>
      <c r="R120" s="3">
        <f>A116</f>
        <v>0</v>
      </c>
      <c r="S120" s="3" t="str">
        <f>IF($R120=0,"bye",VLOOKUP($R120,seznam!$A$2:$C$268,2))</f>
        <v>bye</v>
      </c>
      <c r="T120" s="3" t="str">
        <f>IF($R120=0,"",VLOOKUP($R120,seznam!$A$2:$D$268,4))</f>
        <v/>
      </c>
      <c r="U120" s="95" t="s">
        <v>53</v>
      </c>
      <c r="V120" s="96" t="s">
        <v>65</v>
      </c>
      <c r="W120" s="96" t="s">
        <v>53</v>
      </c>
      <c r="X120" s="96"/>
      <c r="Y120" s="97"/>
      <c r="Z120" s="3">
        <f t="shared" si="216"/>
        <v>0</v>
      </c>
      <c r="AA120" s="3">
        <f t="shared" si="217"/>
        <v>3</v>
      </c>
      <c r="AB120" s="3">
        <f t="shared" si="218"/>
        <v>0</v>
      </c>
      <c r="AC120" s="3" t="str">
        <f>IF($AB120=0,"",VLOOKUP($AB120,seznam!$A$2:$C$268,2))</f>
        <v/>
      </c>
      <c r="AD120" s="3" t="str">
        <f t="shared" si="219"/>
        <v>3:0 (5,6,5)</v>
      </c>
      <c r="AE120" s="3" t="str">
        <f t="shared" si="220"/>
        <v>3:0 (5,6,5)</v>
      </c>
      <c r="AF120" s="3">
        <f t="shared" si="221"/>
        <v>1</v>
      </c>
      <c r="AG120" s="3">
        <f t="shared" si="222"/>
        <v>2</v>
      </c>
      <c r="AI120" s="3">
        <f t="shared" si="223"/>
        <v>-1</v>
      </c>
      <c r="AJ120" s="3">
        <f t="shared" si="224"/>
        <v>-1</v>
      </c>
      <c r="AK120" s="3">
        <f t="shared" si="225"/>
        <v>-1</v>
      </c>
      <c r="AL120" s="3">
        <f t="shared" si="226"/>
        <v>0</v>
      </c>
      <c r="AM120" s="3">
        <f t="shared" si="227"/>
        <v>0</v>
      </c>
      <c r="AQ120" s="3" t="str">
        <f>CONCATENATE("&lt;TR&gt;&lt;TD&gt;",K120,"&lt;TD&gt;",L120,"&lt;/TD&gt;&lt;/TR&gt;")</f>
        <v>&lt;TR&gt;&lt;TD&gt;bye - bye&lt;TD&gt;0 : 3 (-5,-6,-5)&lt;/TD&gt;&lt;/TR&gt;</v>
      </c>
    </row>
    <row r="121" spans="1:43" ht="15" customHeight="1" thickTop="1" x14ac:dyDescent="0.2"/>
    <row r="122" spans="1:43" ht="15" customHeight="1" thickBot="1" x14ac:dyDescent="0.25">
      <c r="N122" s="7" t="str">
        <f>B123</f>
        <v>Skupina Q</v>
      </c>
      <c r="O122" s="7" t="s">
        <v>3</v>
      </c>
      <c r="P122" s="7" t="s">
        <v>28</v>
      </c>
      <c r="Q122" s="7" t="s">
        <v>4</v>
      </c>
      <c r="R122" s="7" t="s">
        <v>3</v>
      </c>
      <c r="S122" s="7" t="s">
        <v>29</v>
      </c>
      <c r="T122" s="7" t="s">
        <v>4</v>
      </c>
      <c r="U122" s="8" t="s">
        <v>5</v>
      </c>
      <c r="V122" s="8" t="s">
        <v>6</v>
      </c>
      <c r="W122" s="8" t="s">
        <v>7</v>
      </c>
      <c r="X122" s="8" t="s">
        <v>8</v>
      </c>
      <c r="Y122" s="8" t="s">
        <v>9</v>
      </c>
      <c r="Z122" s="7" t="s">
        <v>10</v>
      </c>
      <c r="AA122" s="7" t="s">
        <v>11</v>
      </c>
      <c r="AB122" s="7" t="s">
        <v>12</v>
      </c>
    </row>
    <row r="123" spans="1:43" ht="15" customHeight="1" thickTop="1" thickBot="1" x14ac:dyDescent="0.25">
      <c r="A123" s="9">
        <v>17</v>
      </c>
      <c r="B123" s="10" t="s">
        <v>127</v>
      </c>
      <c r="C123" s="11">
        <v>1</v>
      </c>
      <c r="D123" s="12">
        <v>2</v>
      </c>
      <c r="E123" s="12">
        <v>3</v>
      </c>
      <c r="F123" s="13">
        <v>4</v>
      </c>
      <c r="G123" s="106"/>
      <c r="H123" s="14" t="s">
        <v>15</v>
      </c>
      <c r="I123" s="13" t="s">
        <v>16</v>
      </c>
      <c r="K123" s="3" t="str">
        <f t="shared" ref="K123:K128" si="228">CONCATENATE(P123," - ",S123)</f>
        <v>bye - bye</v>
      </c>
      <c r="L123" s="3" t="str">
        <f t="shared" ref="L123:L128" si="229">IF(SUM(Z123:AA123)=0,AE123,CONCATENATE(Z123," : ",AA123," (",U123,",",V123,",",W123,IF(Z123+AA123&gt;3,",",""),X123,IF(Z123+AA123&gt;4,",",""),Y123,")"))</f>
        <v>3 : 0 (8,2,6)</v>
      </c>
      <c r="N123" s="3" t="str">
        <f t="shared" ref="N123:N128" si="230">CONCATENATE("Dvouhra - Skupina F")</f>
        <v>Dvouhra - Skupina F</v>
      </c>
      <c r="O123" s="3">
        <f>A124</f>
        <v>0</v>
      </c>
      <c r="P123" s="3" t="str">
        <f>IF($O123=0,"bye",VLOOKUP($O123,seznam!$A$2:$C$268,2))</f>
        <v>bye</v>
      </c>
      <c r="Q123" s="3" t="str">
        <f>IF($O123=0,"",VLOOKUP($O123,seznam!$A$2:$D$268,4))</f>
        <v/>
      </c>
      <c r="R123" s="3">
        <f>A127</f>
        <v>0</v>
      </c>
      <c r="S123" s="3" t="str">
        <f>IF($R123=0,"bye",VLOOKUP($R123,seznam!$A$2:$C$268,2))</f>
        <v>bye</v>
      </c>
      <c r="T123" s="3" t="str">
        <f>IF($R123=0,"",VLOOKUP($R123,seznam!$A$2:$D$268,4))</f>
        <v/>
      </c>
      <c r="U123" s="89" t="s">
        <v>51</v>
      </c>
      <c r="V123" s="90" t="s">
        <v>48</v>
      </c>
      <c r="W123" s="90" t="s">
        <v>63</v>
      </c>
      <c r="X123" s="90"/>
      <c r="Y123" s="91"/>
      <c r="Z123" s="3">
        <f t="shared" ref="Z123:Z128" si="231">COUNTIF(AI123:AM123,"&gt;0")</f>
        <v>3</v>
      </c>
      <c r="AA123" s="3">
        <f t="shared" ref="AA123:AA128" si="232">COUNTIF(AI123:AM123,"&lt;0")</f>
        <v>0</v>
      </c>
      <c r="AB123" s="3">
        <f t="shared" ref="AB123:AB128" si="233">IF(Z123=AA123,0,IF(Z123&gt;AA123,O123,R123))</f>
        <v>0</v>
      </c>
      <c r="AC123" s="3" t="str">
        <f>IF($AB123=0,"",VLOOKUP($AB123,seznam!$A$2:$C$268,2))</f>
        <v/>
      </c>
      <c r="AD123" s="3" t="str">
        <f t="shared" ref="AD123:AD128" si="234">IF(Z123=AA123,"",IF(Z123&gt;AA123,CONCATENATE(Z123,":",AA123," (",U123,",",V123,",",W123,IF(SUM(Z123:AA123)&gt;3,",",""),X123,IF(SUM(Z123:AA123)&gt;4,",",""),Y123,")"),CONCATENATE(AA123,":",Z123," (",-U123,",",-V123,",",-W123,IF(SUM(Z123:AA123)&gt;3,CONCATENATE(",",-X123),""),IF(SUM(Z123:AA123)&gt;4,CONCATENATE(",",-Y123),""),")")))</f>
        <v>3:0 (8,2,6)</v>
      </c>
      <c r="AE123" s="3" t="str">
        <f t="shared" ref="AE123:AE128" si="235">IF(SUM(Z123:AA123)=0,"",AD123)</f>
        <v>3:0 (8,2,6)</v>
      </c>
      <c r="AF123" s="3">
        <f t="shared" ref="AF123:AF128" si="236">IF(U123="",0,IF(Z123&gt;AA123,2,1))</f>
        <v>2</v>
      </c>
      <c r="AG123" s="3">
        <f t="shared" ref="AG123:AG128" si="237">IF(U123="",0,IF(AA123&gt;Z123,2,1))</f>
        <v>1</v>
      </c>
      <c r="AI123" s="3">
        <f t="shared" ref="AI123:AI128" si="238">IF(U123="",0,IF(MID(U123,1,1)="-",-1,1))</f>
        <v>1</v>
      </c>
      <c r="AJ123" s="3">
        <f t="shared" ref="AJ123:AJ128" si="239">IF(V123="",0,IF(MID(V123,1,1)="-",-1,1))</f>
        <v>1</v>
      </c>
      <c r="AK123" s="3">
        <f t="shared" ref="AK123:AK128" si="240">IF(W123="",0,IF(MID(W123,1,1)="-",-1,1))</f>
        <v>1</v>
      </c>
      <c r="AL123" s="3">
        <f t="shared" ref="AL123:AL128" si="241">IF(X123="",0,IF(MID(X123,1,1)="-",-1,1))</f>
        <v>0</v>
      </c>
      <c r="AM123" s="3">
        <f t="shared" ref="AM123:AM128" si="242">IF(Y123="",0,IF(MID(Y123,1,1)="-",-1,1))</f>
        <v>0</v>
      </c>
    </row>
    <row r="124" spans="1:43" ht="15" customHeight="1" thickTop="1" x14ac:dyDescent="0.2">
      <c r="A124" s="86"/>
      <c r="B124" s="15" t="str">
        <f>IF($A124="","",CONCATENATE(VLOOKUP($A124,seznam!$A$2:$B$268,2)," (",VLOOKUP($A124,seznam!$A$2:$E$269,4),")"))</f>
        <v/>
      </c>
      <c r="C124" s="16" t="s">
        <v>17</v>
      </c>
      <c r="D124" s="17" t="str">
        <f>IF(Z126+AA126=0,"",CONCATENATE(Z126,":",AA126))</f>
        <v>3:1</v>
      </c>
      <c r="E124" s="17" t="str">
        <f>IF(Z128+AA128=0,"",CONCATENATE(AA128,":",Z128))</f>
        <v>3:0</v>
      </c>
      <c r="F124" s="18" t="str">
        <f>IF(Z123+AA123=0,"",CONCATENATE(Z123,":",AA123))</f>
        <v>3:0</v>
      </c>
      <c r="G124" s="107"/>
      <c r="H124" s="19">
        <f>IF(AF123+AF126+AG128=0,"",AF123+AF126+AG128)</f>
        <v>6</v>
      </c>
      <c r="I124" s="83" t="s">
        <v>59</v>
      </c>
      <c r="K124" s="3" t="str">
        <f t="shared" si="228"/>
        <v>bye - bye</v>
      </c>
      <c r="L124" s="3" t="str">
        <f t="shared" si="229"/>
        <v>3 : 1 (3,-8,6,9)</v>
      </c>
      <c r="N124" s="3" t="str">
        <f t="shared" si="230"/>
        <v>Dvouhra - Skupina F</v>
      </c>
      <c r="O124" s="3">
        <f>A125</f>
        <v>0</v>
      </c>
      <c r="P124" s="3" t="str">
        <f>IF($O124=0,"bye",VLOOKUP($O124,seznam!$A$2:$C$268,2))</f>
        <v>bye</v>
      </c>
      <c r="Q124" s="3" t="str">
        <f>IF($O124=0,"",VLOOKUP($O124,seznam!$A$2:$D$268,4))</f>
        <v/>
      </c>
      <c r="R124" s="3">
        <f>A126</f>
        <v>0</v>
      </c>
      <c r="S124" s="3" t="str">
        <f>IF($R124=0,"bye",VLOOKUP($R124,seznam!$A$2:$C$268,2))</f>
        <v>bye</v>
      </c>
      <c r="T124" s="3" t="str">
        <f>IF($R124=0,"",VLOOKUP($R124,seznam!$A$2:$D$268,4))</f>
        <v/>
      </c>
      <c r="U124" s="92" t="s">
        <v>49</v>
      </c>
      <c r="V124" s="93" t="s">
        <v>71</v>
      </c>
      <c r="W124" s="93" t="s">
        <v>63</v>
      </c>
      <c r="X124" s="93" t="s">
        <v>73</v>
      </c>
      <c r="Y124" s="94"/>
      <c r="Z124" s="3">
        <f t="shared" si="231"/>
        <v>3</v>
      </c>
      <c r="AA124" s="3">
        <f t="shared" si="232"/>
        <v>1</v>
      </c>
      <c r="AB124" s="3">
        <f t="shared" si="233"/>
        <v>0</v>
      </c>
      <c r="AC124" s="3" t="str">
        <f>IF($AB124=0,"",VLOOKUP($AB124,seznam!$A$2:$C$268,2))</f>
        <v/>
      </c>
      <c r="AD124" s="3" t="str">
        <f t="shared" si="234"/>
        <v>3:1 (3,-8,6,9)</v>
      </c>
      <c r="AE124" s="3" t="str">
        <f t="shared" si="235"/>
        <v>3:1 (3,-8,6,9)</v>
      </c>
      <c r="AF124" s="3">
        <f t="shared" si="236"/>
        <v>2</v>
      </c>
      <c r="AG124" s="3">
        <f t="shared" si="237"/>
        <v>1</v>
      </c>
      <c r="AI124" s="3">
        <f t="shared" si="238"/>
        <v>1</v>
      </c>
      <c r="AJ124" s="3">
        <f t="shared" si="239"/>
        <v>-1</v>
      </c>
      <c r="AK124" s="3">
        <f t="shared" si="240"/>
        <v>1</v>
      </c>
      <c r="AL124" s="3">
        <f t="shared" si="241"/>
        <v>1</v>
      </c>
      <c r="AM124" s="3">
        <f t="shared" si="242"/>
        <v>0</v>
      </c>
    </row>
    <row r="125" spans="1:43" ht="15" customHeight="1" x14ac:dyDescent="0.2">
      <c r="A125" s="87"/>
      <c r="B125" s="20" t="str">
        <f>IF($A125="","",CONCATENATE(VLOOKUP($A125,seznam!$A$2:$B$268,2)," (",VLOOKUP($A125,seznam!$A$2:$E$269,4),")"))</f>
        <v/>
      </c>
      <c r="C125" s="21" t="str">
        <f>IF(Z126+AA126=0,"",CONCATENATE(AA126,":",Z126))</f>
        <v>1:3</v>
      </c>
      <c r="D125" s="22" t="s">
        <v>17</v>
      </c>
      <c r="E125" s="22" t="str">
        <f>IF(Z124+AA124=0,"",CONCATENATE(Z124,":",AA124))</f>
        <v>3:1</v>
      </c>
      <c r="F125" s="23" t="str">
        <f>IF(Z127+AA127=0,"",CONCATENATE(Z127,":",AA127))</f>
        <v>3:0</v>
      </c>
      <c r="G125" s="108"/>
      <c r="H125" s="24">
        <f>IF(AF124+AG126+AF127=0,"",AF124+AG126+AF127)</f>
        <v>5</v>
      </c>
      <c r="I125" s="84" t="s">
        <v>61</v>
      </c>
      <c r="K125" s="3" t="str">
        <f t="shared" si="228"/>
        <v>bye - bye</v>
      </c>
      <c r="L125" s="3" t="str">
        <f t="shared" si="229"/>
        <v>1 : 3 (-5,-7,5,-6)</v>
      </c>
      <c r="N125" s="3" t="str">
        <f t="shared" si="230"/>
        <v>Dvouhra - Skupina F</v>
      </c>
      <c r="O125" s="3">
        <f>A127</f>
        <v>0</v>
      </c>
      <c r="P125" s="3" t="str">
        <f>IF($O125=0,"bye",VLOOKUP($O125,seznam!$A$2:$C$268,2))</f>
        <v>bye</v>
      </c>
      <c r="Q125" s="3" t="str">
        <f>IF($O125=0,"",VLOOKUP($O125,seznam!$A$2:$D$268,4))</f>
        <v/>
      </c>
      <c r="R125" s="3">
        <f>A126</f>
        <v>0</v>
      </c>
      <c r="S125" s="3" t="str">
        <f>IF($R125=0,"bye",VLOOKUP($R125,seznam!$A$2:$C$268,2))</f>
        <v>bye</v>
      </c>
      <c r="T125" s="3" t="str">
        <f>IF($R125=0,"",VLOOKUP($R125,seznam!$A$2:$D$268,4))</f>
        <v/>
      </c>
      <c r="U125" s="92" t="s">
        <v>53</v>
      </c>
      <c r="V125" s="93" t="s">
        <v>54</v>
      </c>
      <c r="W125" s="93" t="s">
        <v>56</v>
      </c>
      <c r="X125" s="93" t="s">
        <v>65</v>
      </c>
      <c r="Y125" s="94"/>
      <c r="Z125" s="3">
        <f t="shared" si="231"/>
        <v>1</v>
      </c>
      <c r="AA125" s="3">
        <f t="shared" si="232"/>
        <v>3</v>
      </c>
      <c r="AB125" s="3">
        <f t="shared" si="233"/>
        <v>0</v>
      </c>
      <c r="AC125" s="3" t="str">
        <f>IF($AB125=0,"",VLOOKUP($AB125,seznam!$A$2:$C$268,2))</f>
        <v/>
      </c>
      <c r="AD125" s="3" t="str">
        <f t="shared" si="234"/>
        <v>3:1 (5,7,-5,6)</v>
      </c>
      <c r="AE125" s="3" t="str">
        <f t="shared" si="235"/>
        <v>3:1 (5,7,-5,6)</v>
      </c>
      <c r="AF125" s="3">
        <f t="shared" si="236"/>
        <v>1</v>
      </c>
      <c r="AG125" s="3">
        <f t="shared" si="237"/>
        <v>2</v>
      </c>
      <c r="AI125" s="3">
        <f t="shared" si="238"/>
        <v>-1</v>
      </c>
      <c r="AJ125" s="3">
        <f t="shared" si="239"/>
        <v>-1</v>
      </c>
      <c r="AK125" s="3">
        <f t="shared" si="240"/>
        <v>1</v>
      </c>
      <c r="AL125" s="3">
        <f t="shared" si="241"/>
        <v>-1</v>
      </c>
      <c r="AM125" s="3">
        <f t="shared" si="242"/>
        <v>0</v>
      </c>
    </row>
    <row r="126" spans="1:43" ht="15" customHeight="1" x14ac:dyDescent="0.2">
      <c r="A126" s="87"/>
      <c r="B126" s="20" t="str">
        <f>IF($A126="","",CONCATENATE(VLOOKUP($A126,seznam!$A$2:$B$268,2)," (",VLOOKUP($A126,seznam!$A$2:$E$269,4),")"))</f>
        <v/>
      </c>
      <c r="C126" s="21" t="str">
        <f>IF(Z128+AA128=0,"",CONCATENATE(Z128,":",AA128))</f>
        <v>0:3</v>
      </c>
      <c r="D126" s="22" t="str">
        <f>IF(Z124+AA124=0,"",CONCATENATE(AA124,":",Z124))</f>
        <v>1:3</v>
      </c>
      <c r="E126" s="22" t="s">
        <v>17</v>
      </c>
      <c r="F126" s="23" t="str">
        <f>IF(Z125+AA125=0,"",CONCATENATE(AA125,":",Z125))</f>
        <v>3:1</v>
      </c>
      <c r="G126" s="108"/>
      <c r="H126" s="24">
        <f>IF(AG124+AG125+AF128=0,"",AG124+AG125+AF128)</f>
        <v>4</v>
      </c>
      <c r="I126" s="84" t="s">
        <v>60</v>
      </c>
      <c r="K126" s="3" t="str">
        <f t="shared" si="228"/>
        <v>bye - bye</v>
      </c>
      <c r="L126" s="3" t="str">
        <f t="shared" si="229"/>
        <v>3 : 1 (-8,5,6,8)</v>
      </c>
      <c r="N126" s="3" t="str">
        <f t="shared" si="230"/>
        <v>Dvouhra - Skupina F</v>
      </c>
      <c r="O126" s="3">
        <f>A124</f>
        <v>0</v>
      </c>
      <c r="P126" s="3" t="str">
        <f>IF($O126=0,"bye",VLOOKUP($O126,seznam!$A$2:$C$268,2))</f>
        <v>bye</v>
      </c>
      <c r="Q126" s="3" t="str">
        <f>IF($O126=0,"",VLOOKUP($O126,seznam!$A$2:$D$268,4))</f>
        <v/>
      </c>
      <c r="R126" s="3">
        <f>A125</f>
        <v>0</v>
      </c>
      <c r="S126" s="3" t="str">
        <f>IF($R126=0,"bye",VLOOKUP($R126,seznam!$A$2:$C$268,2))</f>
        <v>bye</v>
      </c>
      <c r="T126" s="3" t="str">
        <f>IF($R126=0,"",VLOOKUP($R126,seznam!$A$2:$D$268,4))</f>
        <v/>
      </c>
      <c r="U126" s="92" t="s">
        <v>71</v>
      </c>
      <c r="V126" s="93" t="s">
        <v>56</v>
      </c>
      <c r="W126" s="93" t="s">
        <v>63</v>
      </c>
      <c r="X126" s="93" t="s">
        <v>51</v>
      </c>
      <c r="Y126" s="94"/>
      <c r="Z126" s="3">
        <f t="shared" si="231"/>
        <v>3</v>
      </c>
      <c r="AA126" s="3">
        <f t="shared" si="232"/>
        <v>1</v>
      </c>
      <c r="AB126" s="3">
        <f t="shared" si="233"/>
        <v>0</v>
      </c>
      <c r="AC126" s="3" t="str">
        <f>IF($AB126=0,"",VLOOKUP($AB126,seznam!$A$2:$C$268,2))</f>
        <v/>
      </c>
      <c r="AD126" s="3" t="str">
        <f t="shared" si="234"/>
        <v>3:1 (-8,5,6,8)</v>
      </c>
      <c r="AE126" s="3" t="str">
        <f t="shared" si="235"/>
        <v>3:1 (-8,5,6,8)</v>
      </c>
      <c r="AF126" s="3">
        <f t="shared" si="236"/>
        <v>2</v>
      </c>
      <c r="AG126" s="3">
        <f t="shared" si="237"/>
        <v>1</v>
      </c>
      <c r="AI126" s="3">
        <f t="shared" si="238"/>
        <v>-1</v>
      </c>
      <c r="AJ126" s="3">
        <f t="shared" si="239"/>
        <v>1</v>
      </c>
      <c r="AK126" s="3">
        <f t="shared" si="240"/>
        <v>1</v>
      </c>
      <c r="AL126" s="3">
        <f t="shared" si="241"/>
        <v>1</v>
      </c>
      <c r="AM126" s="3">
        <f t="shared" si="242"/>
        <v>0</v>
      </c>
    </row>
    <row r="127" spans="1:43" ht="15" customHeight="1" thickBot="1" x14ac:dyDescent="0.25">
      <c r="A127" s="88"/>
      <c r="B127" s="25" t="str">
        <f>IF($A127="","",CONCATENATE(VLOOKUP($A127,seznam!$A$2:$B$268,2)," (",VLOOKUP($A127,seznam!$A$2:$E$269,4),")"))</f>
        <v/>
      </c>
      <c r="C127" s="26" t="str">
        <f>IF(Z123+AA123=0,"",CONCATENATE(AA123,":",Z123))</f>
        <v>0:3</v>
      </c>
      <c r="D127" s="27" t="str">
        <f>IF(Z127+AA127=0,"",CONCATENATE(AA127,":",Z127))</f>
        <v>0:3</v>
      </c>
      <c r="E127" s="27" t="str">
        <f>IF(Z125+AA125=0,"",CONCATENATE(Z125,":",AA125))</f>
        <v>1:3</v>
      </c>
      <c r="F127" s="28" t="s">
        <v>17</v>
      </c>
      <c r="G127" s="109"/>
      <c r="H127" s="29">
        <f>IF(AG123+AF125+AG127=0,"",AG123+AF125+AG127)</f>
        <v>3</v>
      </c>
      <c r="I127" s="85" t="s">
        <v>62</v>
      </c>
      <c r="K127" s="3" t="str">
        <f t="shared" si="228"/>
        <v>bye - bye</v>
      </c>
      <c r="L127" s="3" t="str">
        <f t="shared" si="229"/>
        <v>3 : 0 (5,4,9)</v>
      </c>
      <c r="N127" s="3" t="str">
        <f t="shared" si="230"/>
        <v>Dvouhra - Skupina F</v>
      </c>
      <c r="O127" s="3">
        <f>A125</f>
        <v>0</v>
      </c>
      <c r="P127" s="3" t="str">
        <f>IF($O127=0,"bye",VLOOKUP($O127,seznam!$A$2:$C$268,2))</f>
        <v>bye</v>
      </c>
      <c r="Q127" s="3" t="str">
        <f>IF($O127=0,"",VLOOKUP($O127,seznam!$A$2:$D$268,4))</f>
        <v/>
      </c>
      <c r="R127" s="3">
        <f>A127</f>
        <v>0</v>
      </c>
      <c r="S127" s="3" t="str">
        <f>IF($R127=0,"bye",VLOOKUP($R127,seznam!$A$2:$C$268,2))</f>
        <v>bye</v>
      </c>
      <c r="T127" s="3" t="str">
        <f>IF($R127=0,"",VLOOKUP($R127,seznam!$A$2:$D$268,4))</f>
        <v/>
      </c>
      <c r="U127" s="92" t="s">
        <v>56</v>
      </c>
      <c r="V127" s="93" t="s">
        <v>57</v>
      </c>
      <c r="W127" s="93" t="s">
        <v>73</v>
      </c>
      <c r="X127" s="93"/>
      <c r="Y127" s="94"/>
      <c r="Z127" s="3">
        <f t="shared" si="231"/>
        <v>3</v>
      </c>
      <c r="AA127" s="3">
        <f t="shared" si="232"/>
        <v>0</v>
      </c>
      <c r="AB127" s="3">
        <f t="shared" si="233"/>
        <v>0</v>
      </c>
      <c r="AC127" s="3" t="str">
        <f>IF($AB127=0,"",VLOOKUP($AB127,seznam!$A$2:$C$268,2))</f>
        <v/>
      </c>
      <c r="AD127" s="3" t="str">
        <f t="shared" si="234"/>
        <v>3:0 (5,4,9)</v>
      </c>
      <c r="AE127" s="3" t="str">
        <f t="shared" si="235"/>
        <v>3:0 (5,4,9)</v>
      </c>
      <c r="AF127" s="3">
        <f t="shared" si="236"/>
        <v>2</v>
      </c>
      <c r="AG127" s="3">
        <f t="shared" si="237"/>
        <v>1</v>
      </c>
      <c r="AI127" s="3">
        <f t="shared" si="238"/>
        <v>1</v>
      </c>
      <c r="AJ127" s="3">
        <f t="shared" si="239"/>
        <v>1</v>
      </c>
      <c r="AK127" s="3">
        <f t="shared" si="240"/>
        <v>1</v>
      </c>
      <c r="AL127" s="3">
        <f t="shared" si="241"/>
        <v>0</v>
      </c>
      <c r="AM127" s="3">
        <f t="shared" si="242"/>
        <v>0</v>
      </c>
    </row>
    <row r="128" spans="1:43" ht="15" customHeight="1" thickTop="1" thickBot="1" x14ac:dyDescent="0.25">
      <c r="K128" s="3" t="str">
        <f t="shared" si="228"/>
        <v>bye - bye</v>
      </c>
      <c r="L128" s="3" t="str">
        <f t="shared" si="229"/>
        <v>0 : 3 (-8,-7,-9)</v>
      </c>
      <c r="N128" s="3" t="str">
        <f t="shared" si="230"/>
        <v>Dvouhra - Skupina F</v>
      </c>
      <c r="O128" s="3">
        <f>A126</f>
        <v>0</v>
      </c>
      <c r="P128" s="3" t="str">
        <f>IF($O128=0,"bye",VLOOKUP($O128,seznam!$A$2:$C$268,2))</f>
        <v>bye</v>
      </c>
      <c r="Q128" s="3" t="str">
        <f>IF($O128=0,"",VLOOKUP($O128,seznam!$A$2:$D$268,4))</f>
        <v/>
      </c>
      <c r="R128" s="3">
        <f>A124</f>
        <v>0</v>
      </c>
      <c r="S128" s="3" t="str">
        <f>IF($R128=0,"bye",VLOOKUP($R128,seznam!$A$2:$C$268,2))</f>
        <v>bye</v>
      </c>
      <c r="T128" s="3" t="str">
        <f>IF($R128=0,"",VLOOKUP($R128,seznam!$A$2:$D$268,4))</f>
        <v/>
      </c>
      <c r="U128" s="95" t="s">
        <v>71</v>
      </c>
      <c r="V128" s="96" t="s">
        <v>54</v>
      </c>
      <c r="W128" s="96" t="s">
        <v>69</v>
      </c>
      <c r="X128" s="96"/>
      <c r="Y128" s="97"/>
      <c r="Z128" s="3">
        <f t="shared" si="231"/>
        <v>0</v>
      </c>
      <c r="AA128" s="3">
        <f t="shared" si="232"/>
        <v>3</v>
      </c>
      <c r="AB128" s="3">
        <f t="shared" si="233"/>
        <v>0</v>
      </c>
      <c r="AC128" s="3" t="str">
        <f>IF($AB128=0,"",VLOOKUP($AB128,seznam!$A$2:$C$268,2))</f>
        <v/>
      </c>
      <c r="AD128" s="3" t="str">
        <f t="shared" si="234"/>
        <v>3:0 (8,7,9)</v>
      </c>
      <c r="AE128" s="3" t="str">
        <f t="shared" si="235"/>
        <v>3:0 (8,7,9)</v>
      </c>
      <c r="AF128" s="3">
        <f t="shared" si="236"/>
        <v>1</v>
      </c>
      <c r="AG128" s="3">
        <f t="shared" si="237"/>
        <v>2</v>
      </c>
      <c r="AI128" s="3">
        <f t="shared" si="238"/>
        <v>-1</v>
      </c>
      <c r="AJ128" s="3">
        <f t="shared" si="239"/>
        <v>-1</v>
      </c>
      <c r="AK128" s="3">
        <f t="shared" si="240"/>
        <v>-1</v>
      </c>
      <c r="AL128" s="3">
        <f t="shared" si="241"/>
        <v>0</v>
      </c>
      <c r="AM128" s="3">
        <f t="shared" si="242"/>
        <v>0</v>
      </c>
    </row>
    <row r="129" ht="15" customHeight="1" thickTop="1" x14ac:dyDescent="0.2"/>
  </sheetData>
  <mergeCells count="1">
    <mergeCell ref="A1:I2"/>
  </mergeCells>
  <phoneticPr fontId="0" type="noConversion"/>
  <pageMargins left="0.59055118110236227" right="0.59055118110236227" top="0.59055118110236227" bottom="0.39370078740157483" header="0.51181102362204722" footer="3.6614173228346458"/>
  <pageSetup paperSize="9" scale="3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130"/>
  <sheetViews>
    <sheetView view="pageBreakPreview" topLeftCell="A58" zoomScale="85" zoomScaleNormal="75" zoomScaleSheetLayoutView="85" workbookViewId="0">
      <selection activeCell="C14" sqref="C14"/>
    </sheetView>
  </sheetViews>
  <sheetFormatPr defaultColWidth="9.109375" defaultRowHeight="13.2" x14ac:dyDescent="0.25"/>
  <cols>
    <col min="1" max="1" width="4.109375" style="2" bestFit="1" customWidth="1"/>
    <col min="2" max="2" width="5.109375" style="2" customWidth="1"/>
    <col min="3" max="3" width="29.44140625" style="2" bestFit="1" customWidth="1"/>
    <col min="4" max="4" width="0.88671875" style="2" customWidth="1"/>
    <col min="5" max="7" width="19.44140625" style="2" customWidth="1"/>
    <col min="8" max="9" width="19" style="2" customWidth="1"/>
    <col min="10" max="10" width="33.109375" style="2" customWidth="1"/>
    <col min="11" max="16384" width="9.109375" style="2"/>
  </cols>
  <sheetData>
    <row r="1" spans="1:10" ht="24.6" x14ac:dyDescent="0.4">
      <c r="A1" s="178" t="str">
        <f>CONCATENATE("",seznam!F2)</f>
        <v>1 BT mž - finále</v>
      </c>
      <c r="B1" s="178"/>
      <c r="C1" s="178"/>
      <c r="D1" s="178"/>
      <c r="E1" s="178"/>
      <c r="F1" s="34"/>
      <c r="J1" s="33" t="str">
        <f>CONCATENATE("Hlavní soutěž - ",seznam!I2)</f>
        <v>Hlavní soutěž - nejml. Žáci</v>
      </c>
    </row>
    <row r="2" spans="1:10" ht="24.6" x14ac:dyDescent="0.4">
      <c r="A2" s="178" t="str">
        <f>CONCATENATE("",seznam!H2)</f>
        <v>Voděrady</v>
      </c>
      <c r="B2" s="178"/>
      <c r="C2" s="178"/>
      <c r="D2" s="178"/>
      <c r="E2" s="178"/>
      <c r="F2" s="34"/>
      <c r="J2" s="35">
        <f>seznam!G2</f>
        <v>44471</v>
      </c>
    </row>
    <row r="3" spans="1:10" ht="15.6" x14ac:dyDescent="0.3">
      <c r="C3" s="34"/>
      <c r="D3" s="44"/>
      <c r="E3" s="34"/>
      <c r="F3" s="34"/>
      <c r="H3" s="36"/>
    </row>
    <row r="4" spans="1:10" x14ac:dyDescent="0.25">
      <c r="A4" s="2">
        <v>1</v>
      </c>
      <c r="B4" s="40">
        <v>66</v>
      </c>
      <c r="C4" s="32"/>
      <c r="D4" s="32"/>
      <c r="E4" s="32"/>
      <c r="F4" s="32"/>
    </row>
    <row r="5" spans="1:10" x14ac:dyDescent="0.25">
      <c r="C5" s="32"/>
      <c r="D5" s="151"/>
      <c r="E5" s="32"/>
      <c r="F5" s="32"/>
    </row>
    <row r="6" spans="1:10" x14ac:dyDescent="0.25">
      <c r="A6" s="2">
        <v>2</v>
      </c>
      <c r="B6" s="40"/>
      <c r="C6" s="32"/>
      <c r="D6" s="151"/>
      <c r="E6" s="32"/>
      <c r="F6" s="32"/>
    </row>
    <row r="7" spans="1:10" x14ac:dyDescent="0.25">
      <c r="C7" s="32"/>
      <c r="D7" s="151"/>
      <c r="E7" s="32"/>
      <c r="F7" s="32"/>
    </row>
    <row r="8" spans="1:10" x14ac:dyDescent="0.25">
      <c r="A8" s="2">
        <v>3</v>
      </c>
      <c r="B8" s="40">
        <v>2</v>
      </c>
      <c r="C8" s="32"/>
      <c r="D8" s="151"/>
      <c r="E8" s="32"/>
      <c r="F8" s="32"/>
    </row>
    <row r="9" spans="1:10" x14ac:dyDescent="0.25">
      <c r="C9" s="32"/>
      <c r="D9" s="151"/>
      <c r="E9" s="32"/>
      <c r="F9" s="32"/>
    </row>
    <row r="10" spans="1:10" x14ac:dyDescent="0.25">
      <c r="A10" s="2">
        <v>4</v>
      </c>
      <c r="B10" s="40">
        <v>5</v>
      </c>
      <c r="C10" s="32"/>
      <c r="D10" s="151"/>
      <c r="E10" s="32"/>
      <c r="F10" s="32"/>
    </row>
    <row r="11" spans="1:10" x14ac:dyDescent="0.25">
      <c r="C11" s="32"/>
      <c r="D11" s="151"/>
      <c r="E11" s="32"/>
      <c r="F11" s="149" t="s">
        <v>34</v>
      </c>
      <c r="G11" s="152"/>
    </row>
    <row r="12" spans="1:10" x14ac:dyDescent="0.25">
      <c r="A12" s="2">
        <v>5</v>
      </c>
      <c r="B12" s="40">
        <v>37</v>
      </c>
      <c r="C12" s="32"/>
      <c r="D12" s="151"/>
      <c r="E12" s="32"/>
      <c r="F12" s="32"/>
      <c r="G12" s="30"/>
    </row>
    <row r="13" spans="1:10" x14ac:dyDescent="0.25">
      <c r="C13" s="32"/>
      <c r="D13" s="151"/>
      <c r="E13" s="32"/>
      <c r="F13" s="32"/>
      <c r="G13" s="31"/>
    </row>
    <row r="14" spans="1:10" x14ac:dyDescent="0.25">
      <c r="A14" s="2">
        <v>6</v>
      </c>
      <c r="B14" s="40"/>
      <c r="C14" s="32"/>
      <c r="D14" s="151"/>
      <c r="E14" s="32"/>
      <c r="F14" s="32"/>
      <c r="G14" s="31"/>
    </row>
    <row r="15" spans="1:10" x14ac:dyDescent="0.25">
      <c r="C15" s="32"/>
      <c r="D15" s="151"/>
      <c r="E15" s="32"/>
      <c r="F15" s="32"/>
      <c r="G15" s="31"/>
    </row>
    <row r="16" spans="1:10" x14ac:dyDescent="0.25">
      <c r="A16" s="2">
        <v>7</v>
      </c>
      <c r="B16" s="40">
        <v>40</v>
      </c>
      <c r="C16" s="32"/>
      <c r="D16" s="151"/>
      <c r="E16" s="32"/>
      <c r="F16" s="32"/>
      <c r="G16" s="31"/>
    </row>
    <row r="17" spans="1:8" x14ac:dyDescent="0.25">
      <c r="C17" s="32"/>
      <c r="D17" s="151"/>
      <c r="E17" s="32"/>
      <c r="G17" s="31"/>
    </row>
    <row r="18" spans="1:8" x14ac:dyDescent="0.25">
      <c r="A18" s="2">
        <v>8</v>
      </c>
      <c r="B18" s="40"/>
      <c r="C18" s="32"/>
      <c r="D18" s="151"/>
      <c r="E18" s="32"/>
      <c r="G18" s="31"/>
    </row>
    <row r="19" spans="1:8" x14ac:dyDescent="0.25">
      <c r="C19" s="32"/>
      <c r="D19" s="151"/>
      <c r="E19" s="32"/>
      <c r="H19" s="145" t="s">
        <v>34</v>
      </c>
    </row>
    <row r="20" spans="1:8" x14ac:dyDescent="0.25">
      <c r="A20" s="2">
        <v>9</v>
      </c>
      <c r="B20" s="40">
        <v>53</v>
      </c>
      <c r="C20" s="32"/>
      <c r="D20" s="151"/>
      <c r="E20" s="32"/>
      <c r="F20" s="32"/>
      <c r="H20" s="37" t="s">
        <v>79</v>
      </c>
    </row>
    <row r="21" spans="1:8" x14ac:dyDescent="0.25">
      <c r="C21" s="32"/>
      <c r="D21" s="151"/>
      <c r="E21" s="32"/>
      <c r="G21" s="31"/>
      <c r="H21" s="31"/>
    </row>
    <row r="22" spans="1:8" x14ac:dyDescent="0.25">
      <c r="A22" s="2">
        <v>10</v>
      </c>
      <c r="B22" s="40"/>
      <c r="C22" s="32"/>
      <c r="D22" s="151"/>
      <c r="E22" s="32"/>
      <c r="G22" s="31"/>
      <c r="H22" s="31"/>
    </row>
    <row r="23" spans="1:8" x14ac:dyDescent="0.25">
      <c r="C23" s="32"/>
      <c r="D23" s="151"/>
      <c r="E23" s="32"/>
      <c r="F23" s="149" t="s">
        <v>105</v>
      </c>
      <c r="G23" s="31"/>
      <c r="H23" s="31"/>
    </row>
    <row r="24" spans="1:8" x14ac:dyDescent="0.25">
      <c r="A24" s="2">
        <v>11</v>
      </c>
      <c r="B24" s="40">
        <v>13</v>
      </c>
      <c r="C24" s="32"/>
      <c r="D24" s="151"/>
      <c r="E24" s="32"/>
      <c r="F24" s="30"/>
      <c r="G24" s="31"/>
      <c r="H24" s="31"/>
    </row>
    <row r="25" spans="1:8" x14ac:dyDescent="0.25">
      <c r="C25" s="32"/>
      <c r="D25" s="151"/>
      <c r="E25" s="32"/>
      <c r="F25" s="31"/>
      <c r="G25" s="31"/>
      <c r="H25" s="31"/>
    </row>
    <row r="26" spans="1:8" x14ac:dyDescent="0.25">
      <c r="A26" s="2">
        <v>12</v>
      </c>
      <c r="B26" s="40"/>
      <c r="C26" s="32"/>
      <c r="D26" s="151"/>
      <c r="E26" s="32"/>
      <c r="F26" s="31"/>
      <c r="G26" s="31"/>
      <c r="H26" s="31"/>
    </row>
    <row r="27" spans="1:8" ht="12.75" customHeight="1" x14ac:dyDescent="0.25">
      <c r="B27" s="34"/>
      <c r="C27" s="32"/>
      <c r="D27" s="151"/>
      <c r="E27" s="32"/>
      <c r="F27" s="31"/>
      <c r="G27" s="148" t="s">
        <v>135</v>
      </c>
      <c r="H27" s="31"/>
    </row>
    <row r="28" spans="1:8" x14ac:dyDescent="0.25">
      <c r="A28" s="2">
        <v>13</v>
      </c>
      <c r="B28" s="40">
        <v>19</v>
      </c>
      <c r="C28" s="32"/>
      <c r="D28" s="151"/>
      <c r="E28" s="32"/>
      <c r="F28" s="31"/>
      <c r="G28" s="2" t="s">
        <v>136</v>
      </c>
      <c r="H28" s="31"/>
    </row>
    <row r="29" spans="1:8" ht="12" customHeight="1" x14ac:dyDescent="0.25">
      <c r="C29" s="32"/>
      <c r="D29" s="151"/>
      <c r="E29" s="32"/>
      <c r="F29" s="31"/>
      <c r="H29" s="31"/>
    </row>
    <row r="30" spans="1:8" x14ac:dyDescent="0.25">
      <c r="A30" s="2">
        <v>14</v>
      </c>
      <c r="B30" s="40"/>
      <c r="C30" s="32"/>
      <c r="D30" s="151"/>
      <c r="E30" s="32"/>
      <c r="F30" s="31"/>
      <c r="H30" s="31"/>
    </row>
    <row r="31" spans="1:8" x14ac:dyDescent="0.25">
      <c r="C31" s="32"/>
      <c r="D31" s="151"/>
      <c r="E31" s="32"/>
      <c r="F31" s="150" t="s">
        <v>135</v>
      </c>
      <c r="H31" s="31"/>
    </row>
    <row r="32" spans="1:8" x14ac:dyDescent="0.25">
      <c r="A32" s="2">
        <v>15</v>
      </c>
      <c r="B32" s="40">
        <v>6</v>
      </c>
      <c r="C32" s="32"/>
      <c r="D32" s="151"/>
      <c r="E32" s="32"/>
      <c r="H32" s="31"/>
    </row>
    <row r="33" spans="1:10" x14ac:dyDescent="0.25">
      <c r="C33" s="32"/>
      <c r="D33" s="151"/>
      <c r="E33" s="32"/>
      <c r="H33" s="31"/>
    </row>
    <row r="34" spans="1:10" x14ac:dyDescent="0.25">
      <c r="A34" s="2">
        <v>16</v>
      </c>
      <c r="B34" s="40"/>
      <c r="C34" s="32"/>
      <c r="D34" s="151"/>
      <c r="E34" s="32"/>
      <c r="H34" s="31"/>
    </row>
    <row r="35" spans="1:10" x14ac:dyDescent="0.25">
      <c r="C35" s="32"/>
      <c r="D35" s="32"/>
      <c r="E35" s="32"/>
      <c r="H35" s="31"/>
      <c r="I35" s="144" t="s">
        <v>34</v>
      </c>
      <c r="J35" s="32"/>
    </row>
    <row r="36" spans="1:10" x14ac:dyDescent="0.25">
      <c r="A36" s="2">
        <v>17</v>
      </c>
      <c r="B36" s="40">
        <v>36</v>
      </c>
      <c r="C36" s="32"/>
      <c r="D36" s="32"/>
      <c r="E36" s="32"/>
      <c r="H36" s="31"/>
      <c r="I36" s="30" t="s">
        <v>79</v>
      </c>
      <c r="J36" s="32"/>
    </row>
    <row r="37" spans="1:10" x14ac:dyDescent="0.25">
      <c r="C37" s="32"/>
      <c r="D37" s="151"/>
      <c r="E37" s="32"/>
      <c r="H37" s="31"/>
      <c r="I37" s="31"/>
    </row>
    <row r="38" spans="1:10" x14ac:dyDescent="0.25">
      <c r="A38" s="2">
        <v>18</v>
      </c>
      <c r="B38" s="40"/>
      <c r="C38" s="32"/>
      <c r="D38" s="151"/>
      <c r="E38" s="32"/>
      <c r="H38" s="31"/>
      <c r="I38" s="31"/>
    </row>
    <row r="39" spans="1:10" x14ac:dyDescent="0.25">
      <c r="B39" s="34"/>
      <c r="C39" s="32"/>
      <c r="D39" s="151"/>
      <c r="E39" s="32"/>
      <c r="F39" s="149" t="s">
        <v>89</v>
      </c>
      <c r="H39" s="31"/>
      <c r="I39" s="31"/>
    </row>
    <row r="40" spans="1:10" x14ac:dyDescent="0.25">
      <c r="A40" s="2">
        <v>19</v>
      </c>
      <c r="B40" s="40">
        <v>58</v>
      </c>
      <c r="C40" s="32"/>
      <c r="D40" s="151"/>
      <c r="E40" s="32"/>
      <c r="F40" s="30"/>
      <c r="H40" s="31"/>
      <c r="I40" s="31"/>
    </row>
    <row r="41" spans="1:10" x14ac:dyDescent="0.25">
      <c r="C41" s="32"/>
      <c r="D41" s="151"/>
      <c r="E41" s="32"/>
      <c r="F41" s="31"/>
      <c r="H41" s="31"/>
      <c r="I41" s="31"/>
    </row>
    <row r="42" spans="1:10" x14ac:dyDescent="0.25">
      <c r="A42" s="2">
        <v>20</v>
      </c>
      <c r="B42" s="40"/>
      <c r="C42" s="32"/>
      <c r="D42" s="151"/>
      <c r="E42" s="32"/>
      <c r="F42" s="31"/>
      <c r="H42" s="31"/>
      <c r="I42" s="31"/>
    </row>
    <row r="43" spans="1:10" x14ac:dyDescent="0.25">
      <c r="C43" s="32"/>
      <c r="D43" s="151"/>
      <c r="E43" s="32"/>
      <c r="F43" s="31"/>
      <c r="G43" s="147" t="s">
        <v>137</v>
      </c>
      <c r="H43" s="31"/>
      <c r="I43" s="31"/>
    </row>
    <row r="44" spans="1:10" x14ac:dyDescent="0.25">
      <c r="A44" s="2">
        <v>21</v>
      </c>
      <c r="B44" s="40">
        <v>67</v>
      </c>
      <c r="C44" s="32"/>
      <c r="D44" s="151"/>
      <c r="E44" s="32"/>
      <c r="F44" s="31"/>
      <c r="G44" s="30" t="s">
        <v>81</v>
      </c>
      <c r="H44" s="31"/>
      <c r="I44" s="31"/>
    </row>
    <row r="45" spans="1:10" x14ac:dyDescent="0.25">
      <c r="C45" s="32"/>
      <c r="D45" s="151"/>
      <c r="E45" s="32"/>
      <c r="F45" s="31"/>
      <c r="G45" s="31"/>
      <c r="H45" s="31"/>
      <c r="I45" s="31"/>
    </row>
    <row r="46" spans="1:10" x14ac:dyDescent="0.25">
      <c r="A46" s="2">
        <v>22</v>
      </c>
      <c r="B46" s="40"/>
      <c r="C46" s="32"/>
      <c r="D46" s="151"/>
      <c r="E46" s="32"/>
      <c r="F46" s="31"/>
      <c r="G46" s="31"/>
      <c r="H46" s="31"/>
      <c r="I46" s="31"/>
    </row>
    <row r="47" spans="1:10" x14ac:dyDescent="0.25">
      <c r="C47" s="32"/>
      <c r="D47" s="151"/>
      <c r="E47" s="32"/>
      <c r="F47" s="150" t="s">
        <v>137</v>
      </c>
      <c r="G47" s="31"/>
      <c r="H47" s="31"/>
      <c r="I47" s="31"/>
    </row>
    <row r="48" spans="1:10" x14ac:dyDescent="0.25">
      <c r="A48" s="2">
        <v>23</v>
      </c>
      <c r="B48" s="40">
        <v>27</v>
      </c>
      <c r="C48" s="32"/>
      <c r="D48" s="151"/>
      <c r="E48" s="32"/>
      <c r="G48" s="31"/>
      <c r="H48" s="31"/>
      <c r="I48" s="31"/>
    </row>
    <row r="49" spans="1:9" x14ac:dyDescent="0.25">
      <c r="C49" s="32"/>
      <c r="D49" s="151"/>
      <c r="E49" s="32"/>
      <c r="G49" s="31"/>
      <c r="H49" s="31"/>
      <c r="I49" s="31"/>
    </row>
    <row r="50" spans="1:9" x14ac:dyDescent="0.25">
      <c r="A50" s="2">
        <v>24</v>
      </c>
      <c r="B50" s="40"/>
      <c r="C50" s="32"/>
      <c r="D50" s="151"/>
      <c r="E50" s="32"/>
      <c r="G50" s="31"/>
      <c r="H50" s="31"/>
      <c r="I50" s="31"/>
    </row>
    <row r="51" spans="1:9" x14ac:dyDescent="0.25">
      <c r="C51" s="32"/>
      <c r="D51" s="151"/>
      <c r="E51" s="32"/>
      <c r="H51" s="146" t="s">
        <v>134</v>
      </c>
      <c r="I51" s="31"/>
    </row>
    <row r="52" spans="1:9" x14ac:dyDescent="0.25">
      <c r="A52" s="2">
        <v>25</v>
      </c>
      <c r="B52" s="40">
        <v>59</v>
      </c>
      <c r="C52" s="32"/>
      <c r="D52" s="151"/>
      <c r="E52" s="32"/>
      <c r="H52" s="38" t="s">
        <v>132</v>
      </c>
      <c r="I52" s="31"/>
    </row>
    <row r="53" spans="1:9" x14ac:dyDescent="0.25">
      <c r="C53" s="32"/>
      <c r="D53" s="151"/>
      <c r="E53" s="32"/>
      <c r="G53" s="31"/>
      <c r="I53" s="31"/>
    </row>
    <row r="54" spans="1:9" x14ac:dyDescent="0.25">
      <c r="A54" s="2">
        <v>26</v>
      </c>
      <c r="B54" s="40"/>
      <c r="C54" s="32"/>
      <c r="D54" s="151"/>
      <c r="E54" s="32"/>
      <c r="F54" s="32"/>
      <c r="G54" s="31"/>
      <c r="I54" s="31"/>
    </row>
    <row r="55" spans="1:9" x14ac:dyDescent="0.25">
      <c r="C55" s="32"/>
      <c r="D55" s="151"/>
      <c r="E55" s="32"/>
      <c r="F55" s="32"/>
      <c r="G55" s="31"/>
      <c r="I55" s="31"/>
    </row>
    <row r="56" spans="1:9" x14ac:dyDescent="0.25">
      <c r="A56" s="2">
        <v>27</v>
      </c>
      <c r="B56" s="40">
        <v>12</v>
      </c>
      <c r="C56" s="32"/>
      <c r="D56" s="151"/>
      <c r="E56" s="32"/>
      <c r="F56" s="32"/>
      <c r="G56" s="31"/>
      <c r="I56" s="31"/>
    </row>
    <row r="57" spans="1:9" x14ac:dyDescent="0.25">
      <c r="C57" s="32"/>
      <c r="D57" s="151"/>
      <c r="E57" s="32"/>
      <c r="F57" s="32"/>
      <c r="G57" s="31"/>
      <c r="I57" s="31"/>
    </row>
    <row r="58" spans="1:9" x14ac:dyDescent="0.25">
      <c r="A58" s="2">
        <v>28</v>
      </c>
      <c r="B58" s="40"/>
      <c r="C58" s="32"/>
      <c r="D58" s="151"/>
      <c r="E58" s="32"/>
      <c r="F58" s="32"/>
      <c r="G58" s="31"/>
      <c r="I58" s="31"/>
    </row>
    <row r="59" spans="1:9" x14ac:dyDescent="0.25">
      <c r="C59" s="32"/>
      <c r="D59" s="151"/>
      <c r="E59" s="32"/>
      <c r="F59" s="149" t="s">
        <v>134</v>
      </c>
      <c r="G59" s="153"/>
      <c r="I59" s="31"/>
    </row>
    <row r="60" spans="1:9" x14ac:dyDescent="0.25">
      <c r="A60" s="2">
        <v>29</v>
      </c>
      <c r="B60" s="40">
        <v>18</v>
      </c>
      <c r="C60" s="32"/>
      <c r="D60" s="151"/>
      <c r="E60" s="32"/>
      <c r="F60" s="32"/>
      <c r="I60" s="31"/>
    </row>
    <row r="61" spans="1:9" x14ac:dyDescent="0.25">
      <c r="C61" s="32"/>
      <c r="D61" s="151"/>
      <c r="E61" s="32"/>
      <c r="F61" s="32"/>
      <c r="I61" s="31"/>
    </row>
    <row r="62" spans="1:9" x14ac:dyDescent="0.25">
      <c r="A62" s="2">
        <v>30</v>
      </c>
      <c r="B62" s="40"/>
      <c r="C62" s="32"/>
      <c r="D62" s="151"/>
      <c r="E62" s="32"/>
      <c r="F62" s="32"/>
      <c r="I62" s="31"/>
    </row>
    <row r="63" spans="1:9" x14ac:dyDescent="0.25">
      <c r="C63" s="32"/>
      <c r="D63" s="151"/>
      <c r="E63" s="32"/>
      <c r="F63" s="32"/>
      <c r="I63" s="31"/>
    </row>
    <row r="64" spans="1:9" x14ac:dyDescent="0.25">
      <c r="A64" s="2">
        <v>31</v>
      </c>
      <c r="B64" s="40">
        <v>1</v>
      </c>
      <c r="C64" s="32"/>
      <c r="D64" s="151"/>
      <c r="E64" s="32"/>
      <c r="F64" s="32"/>
      <c r="I64" s="31"/>
    </row>
    <row r="65" spans="1:10" x14ac:dyDescent="0.25">
      <c r="C65" s="32"/>
      <c r="D65" s="151"/>
      <c r="E65" s="32"/>
      <c r="I65" s="31"/>
    </row>
    <row r="66" spans="1:10" ht="18" thickBot="1" x14ac:dyDescent="0.35">
      <c r="A66" s="2">
        <v>32</v>
      </c>
      <c r="B66" s="40"/>
      <c r="C66" s="32"/>
      <c r="D66" s="151"/>
      <c r="E66" s="32"/>
      <c r="I66" s="31"/>
      <c r="J66" s="173" t="s">
        <v>165</v>
      </c>
    </row>
    <row r="67" spans="1:10" x14ac:dyDescent="0.25">
      <c r="I67" s="31"/>
      <c r="J67" s="2" t="s">
        <v>82</v>
      </c>
    </row>
    <row r="68" spans="1:10" x14ac:dyDescent="0.25">
      <c r="A68" s="2">
        <v>33</v>
      </c>
      <c r="B68" s="40">
        <v>68</v>
      </c>
      <c r="C68" s="32"/>
      <c r="D68" s="32"/>
      <c r="E68" s="32"/>
      <c r="F68" s="32"/>
      <c r="I68" s="31"/>
    </row>
    <row r="69" spans="1:10" x14ac:dyDescent="0.25">
      <c r="C69" s="32"/>
      <c r="D69" s="151"/>
      <c r="E69" s="32"/>
      <c r="F69" s="32"/>
      <c r="I69" s="31"/>
    </row>
    <row r="70" spans="1:10" x14ac:dyDescent="0.25">
      <c r="A70" s="2">
        <v>34</v>
      </c>
      <c r="B70" s="40"/>
      <c r="C70" s="32"/>
      <c r="D70" s="151"/>
      <c r="E70" s="32"/>
      <c r="F70" s="32"/>
      <c r="I70" s="31"/>
    </row>
    <row r="71" spans="1:10" x14ac:dyDescent="0.25">
      <c r="C71" s="32"/>
      <c r="D71" s="151"/>
      <c r="E71" s="32"/>
      <c r="F71" s="32"/>
      <c r="I71" s="31"/>
    </row>
    <row r="72" spans="1:10" x14ac:dyDescent="0.25">
      <c r="A72" s="2">
        <v>35</v>
      </c>
      <c r="B72" s="40">
        <v>54</v>
      </c>
      <c r="C72" s="32"/>
      <c r="D72" s="151"/>
      <c r="E72" s="32"/>
      <c r="F72" s="32"/>
      <c r="I72" s="31"/>
    </row>
    <row r="73" spans="1:10" x14ac:dyDescent="0.25">
      <c r="C73" s="32"/>
      <c r="D73" s="151"/>
      <c r="E73" s="32"/>
      <c r="F73" s="32"/>
      <c r="I73" s="31"/>
    </row>
    <row r="74" spans="1:10" x14ac:dyDescent="0.25">
      <c r="A74" s="2">
        <v>36</v>
      </c>
      <c r="B74" s="40"/>
      <c r="C74" s="32"/>
      <c r="D74" s="151"/>
      <c r="E74" s="32"/>
      <c r="F74" s="32"/>
      <c r="I74" s="31"/>
    </row>
    <row r="75" spans="1:10" x14ac:dyDescent="0.25">
      <c r="C75" s="32"/>
      <c r="D75" s="151"/>
      <c r="E75" s="32"/>
      <c r="F75" s="149" t="s">
        <v>35</v>
      </c>
      <c r="G75" s="152"/>
      <c r="I75" s="31"/>
    </row>
    <row r="76" spans="1:10" x14ac:dyDescent="0.25">
      <c r="A76" s="2">
        <v>37</v>
      </c>
      <c r="B76" s="40">
        <v>16</v>
      </c>
      <c r="C76" s="32"/>
      <c r="D76" s="151"/>
      <c r="E76" s="32"/>
      <c r="F76" s="32"/>
      <c r="G76" s="30"/>
      <c r="I76" s="31"/>
    </row>
    <row r="77" spans="1:10" x14ac:dyDescent="0.25">
      <c r="C77" s="32"/>
      <c r="D77" s="151"/>
      <c r="E77" s="32"/>
      <c r="F77" s="32"/>
      <c r="G77" s="31"/>
      <c r="I77" s="31"/>
    </row>
    <row r="78" spans="1:10" x14ac:dyDescent="0.25">
      <c r="A78" s="2">
        <v>38</v>
      </c>
      <c r="B78" s="40"/>
      <c r="C78" s="32"/>
      <c r="D78" s="151"/>
      <c r="E78" s="32"/>
      <c r="F78" s="32"/>
      <c r="G78" s="31"/>
      <c r="I78" s="31"/>
    </row>
    <row r="79" spans="1:10" x14ac:dyDescent="0.25">
      <c r="C79" s="32"/>
      <c r="D79" s="151"/>
      <c r="E79" s="32"/>
      <c r="F79" s="32"/>
      <c r="G79" s="31"/>
      <c r="I79" s="31"/>
    </row>
    <row r="80" spans="1:10" x14ac:dyDescent="0.25">
      <c r="A80" s="2">
        <v>39</v>
      </c>
      <c r="B80" s="40">
        <v>11</v>
      </c>
      <c r="C80" s="32"/>
      <c r="D80" s="151"/>
      <c r="E80" s="32"/>
      <c r="F80" s="32"/>
      <c r="G80" s="31"/>
      <c r="I80" s="31"/>
    </row>
    <row r="81" spans="1:9" x14ac:dyDescent="0.25">
      <c r="C81" s="32"/>
      <c r="D81" s="151"/>
      <c r="E81" s="32"/>
      <c r="F81" s="32"/>
      <c r="G81" s="31"/>
      <c r="I81" s="31"/>
    </row>
    <row r="82" spans="1:9" x14ac:dyDescent="0.25">
      <c r="A82" s="2">
        <v>40</v>
      </c>
      <c r="B82" s="40"/>
      <c r="C82" s="32"/>
      <c r="D82" s="151"/>
      <c r="E82" s="32"/>
      <c r="F82" s="32"/>
      <c r="G82" s="31"/>
      <c r="I82" s="31"/>
    </row>
    <row r="83" spans="1:9" x14ac:dyDescent="0.25">
      <c r="C83" s="32"/>
      <c r="D83" s="151"/>
      <c r="E83" s="32"/>
      <c r="F83" s="32"/>
      <c r="H83" s="145" t="s">
        <v>35</v>
      </c>
      <c r="I83" s="31"/>
    </row>
    <row r="84" spans="1:9" x14ac:dyDescent="0.25">
      <c r="A84" s="2">
        <v>41</v>
      </c>
      <c r="B84" s="40">
        <v>56</v>
      </c>
      <c r="C84" s="32"/>
      <c r="D84" s="151"/>
      <c r="E84" s="32"/>
      <c r="F84" s="32"/>
      <c r="H84" s="37" t="s">
        <v>132</v>
      </c>
      <c r="I84" s="31"/>
    </row>
    <row r="85" spans="1:9" x14ac:dyDescent="0.25">
      <c r="C85" s="32"/>
      <c r="D85" s="151"/>
      <c r="E85" s="32"/>
      <c r="G85" s="31"/>
      <c r="H85" s="31"/>
      <c r="I85" s="31"/>
    </row>
    <row r="86" spans="1:9" x14ac:dyDescent="0.25">
      <c r="A86" s="2">
        <v>42</v>
      </c>
      <c r="B86" s="40"/>
      <c r="C86" s="32"/>
      <c r="D86" s="151"/>
      <c r="E86" s="32"/>
      <c r="G86" s="31"/>
      <c r="H86" s="31"/>
      <c r="I86" s="31"/>
    </row>
    <row r="87" spans="1:9" x14ac:dyDescent="0.25">
      <c r="C87" s="32"/>
      <c r="D87" s="151"/>
      <c r="E87" s="32"/>
      <c r="F87" s="149" t="s">
        <v>39</v>
      </c>
      <c r="G87" s="31"/>
      <c r="H87" s="31"/>
      <c r="I87" s="31"/>
    </row>
    <row r="88" spans="1:9" x14ac:dyDescent="0.25">
      <c r="A88" s="2">
        <v>43</v>
      </c>
      <c r="B88" s="40">
        <v>35</v>
      </c>
      <c r="C88" s="32"/>
      <c r="D88" s="151"/>
      <c r="E88" s="32"/>
      <c r="F88" s="30" t="s">
        <v>79</v>
      </c>
      <c r="G88" s="31"/>
      <c r="H88" s="31"/>
      <c r="I88" s="31"/>
    </row>
    <row r="89" spans="1:9" x14ac:dyDescent="0.25">
      <c r="C89" s="32"/>
      <c r="D89" s="151"/>
      <c r="E89" s="32"/>
      <c r="F89" s="31"/>
      <c r="G89" s="31"/>
      <c r="H89" s="31"/>
      <c r="I89" s="31"/>
    </row>
    <row r="90" spans="1:9" x14ac:dyDescent="0.25">
      <c r="A90" s="2">
        <v>44</v>
      </c>
      <c r="B90" s="40"/>
      <c r="C90" s="32"/>
      <c r="D90" s="151"/>
      <c r="E90" s="32"/>
      <c r="F90" s="31"/>
      <c r="G90" s="31"/>
      <c r="H90" s="31"/>
      <c r="I90" s="31"/>
    </row>
    <row r="91" spans="1:9" x14ac:dyDescent="0.25">
      <c r="B91" s="34"/>
      <c r="C91" s="32"/>
      <c r="D91" s="151"/>
      <c r="E91" s="32"/>
      <c r="F91" s="31"/>
      <c r="G91" s="148" t="s">
        <v>39</v>
      </c>
      <c r="H91" s="31"/>
      <c r="I91" s="31"/>
    </row>
    <row r="92" spans="1:9" x14ac:dyDescent="0.25">
      <c r="A92" s="2">
        <v>45</v>
      </c>
      <c r="B92" s="40">
        <v>17</v>
      </c>
      <c r="C92" s="32"/>
      <c r="D92" s="151"/>
      <c r="E92" s="32"/>
      <c r="F92" s="31"/>
      <c r="G92" s="2" t="s">
        <v>80</v>
      </c>
      <c r="H92" s="31"/>
      <c r="I92" s="31"/>
    </row>
    <row r="93" spans="1:9" x14ac:dyDescent="0.25">
      <c r="C93" s="32"/>
      <c r="D93" s="151"/>
      <c r="E93" s="32"/>
      <c r="F93" s="31"/>
      <c r="H93" s="31"/>
      <c r="I93" s="31"/>
    </row>
    <row r="94" spans="1:9" x14ac:dyDescent="0.25">
      <c r="A94" s="2">
        <v>46</v>
      </c>
      <c r="B94" s="40"/>
      <c r="C94" s="32"/>
      <c r="D94" s="151"/>
      <c r="E94" s="32"/>
      <c r="F94" s="31"/>
      <c r="H94" s="31"/>
      <c r="I94" s="31"/>
    </row>
    <row r="95" spans="1:9" x14ac:dyDescent="0.25">
      <c r="C95" s="32"/>
      <c r="D95" s="151"/>
      <c r="E95" s="32"/>
      <c r="F95" s="150" t="s">
        <v>100</v>
      </c>
      <c r="H95" s="31"/>
      <c r="I95" s="31"/>
    </row>
    <row r="96" spans="1:9" x14ac:dyDescent="0.25">
      <c r="A96" s="2">
        <v>47</v>
      </c>
      <c r="B96" s="40">
        <v>26</v>
      </c>
      <c r="C96" s="32"/>
      <c r="D96" s="151"/>
      <c r="E96" s="32"/>
      <c r="H96" s="31"/>
      <c r="I96" s="31"/>
    </row>
    <row r="97" spans="1:10" x14ac:dyDescent="0.25">
      <c r="C97" s="32"/>
      <c r="D97" s="151"/>
      <c r="E97" s="32"/>
      <c r="H97" s="31"/>
      <c r="I97" s="31"/>
    </row>
    <row r="98" spans="1:10" x14ac:dyDescent="0.25">
      <c r="A98" s="2">
        <v>48</v>
      </c>
      <c r="B98" s="40"/>
      <c r="C98" s="32"/>
      <c r="D98" s="151"/>
      <c r="E98" s="32"/>
      <c r="H98" s="31"/>
      <c r="I98" s="31"/>
    </row>
    <row r="99" spans="1:10" ht="17.399999999999999" x14ac:dyDescent="0.3">
      <c r="C99" s="32"/>
      <c r="D99" s="32"/>
      <c r="E99" s="32"/>
      <c r="H99" s="31"/>
      <c r="I99" s="174" t="s">
        <v>166</v>
      </c>
      <c r="J99" s="32"/>
    </row>
    <row r="100" spans="1:10" x14ac:dyDescent="0.25">
      <c r="A100" s="2">
        <v>49</v>
      </c>
      <c r="B100" s="40">
        <v>15</v>
      </c>
      <c r="C100" s="32"/>
      <c r="D100" s="32"/>
      <c r="E100" s="32"/>
      <c r="H100" s="31"/>
      <c r="I100" s="66" t="s">
        <v>82</v>
      </c>
      <c r="J100" s="32"/>
    </row>
    <row r="101" spans="1:10" x14ac:dyDescent="0.25">
      <c r="C101" s="32"/>
      <c r="D101" s="151"/>
      <c r="E101" s="32"/>
      <c r="H101" s="31"/>
    </row>
    <row r="102" spans="1:10" x14ac:dyDescent="0.25">
      <c r="A102" s="2">
        <v>50</v>
      </c>
      <c r="B102" s="40"/>
      <c r="C102" s="32"/>
      <c r="D102" s="151"/>
      <c r="E102" s="32"/>
      <c r="H102" s="31"/>
    </row>
    <row r="103" spans="1:10" x14ac:dyDescent="0.25">
      <c r="B103" s="34"/>
      <c r="C103" s="32"/>
      <c r="D103" s="151"/>
      <c r="E103" s="32"/>
      <c r="F103" s="149" t="s">
        <v>85</v>
      </c>
      <c r="H103" s="31"/>
    </row>
    <row r="104" spans="1:10" x14ac:dyDescent="0.25">
      <c r="A104" s="2">
        <v>51</v>
      </c>
      <c r="B104" s="40">
        <v>69</v>
      </c>
      <c r="C104" s="32"/>
      <c r="D104" s="151"/>
      <c r="E104" s="32"/>
      <c r="F104" s="30"/>
      <c r="H104" s="31"/>
    </row>
    <row r="105" spans="1:10" x14ac:dyDescent="0.25">
      <c r="C105" s="32"/>
      <c r="D105" s="151"/>
      <c r="E105" s="32"/>
      <c r="F105" s="31"/>
      <c r="H105" s="31"/>
    </row>
    <row r="106" spans="1:10" x14ac:dyDescent="0.25">
      <c r="A106" s="2">
        <v>52</v>
      </c>
      <c r="B106" s="40"/>
      <c r="C106" s="32"/>
      <c r="D106" s="151"/>
      <c r="E106" s="32"/>
      <c r="F106" s="31"/>
      <c r="H106" s="31"/>
    </row>
    <row r="107" spans="1:10" x14ac:dyDescent="0.25">
      <c r="C107" s="32"/>
      <c r="D107" s="151"/>
      <c r="E107" s="32"/>
      <c r="F107" s="31"/>
      <c r="G107" s="147" t="s">
        <v>104</v>
      </c>
      <c r="H107" s="31"/>
    </row>
    <row r="108" spans="1:10" x14ac:dyDescent="0.25">
      <c r="A108" s="2">
        <v>53</v>
      </c>
      <c r="B108" s="40">
        <v>47</v>
      </c>
      <c r="C108" s="32"/>
      <c r="D108" s="151"/>
      <c r="E108" s="32"/>
      <c r="F108" s="31"/>
      <c r="G108" s="30" t="s">
        <v>81</v>
      </c>
      <c r="H108" s="31"/>
    </row>
    <row r="109" spans="1:10" x14ac:dyDescent="0.25">
      <c r="C109" s="32"/>
      <c r="D109" s="151"/>
      <c r="E109" s="32"/>
      <c r="F109" s="31"/>
      <c r="G109" s="31"/>
      <c r="H109" s="31"/>
    </row>
    <row r="110" spans="1:10" x14ac:dyDescent="0.25">
      <c r="A110" s="2">
        <v>54</v>
      </c>
      <c r="B110" s="40"/>
      <c r="C110" s="32"/>
      <c r="D110" s="151"/>
      <c r="E110" s="32"/>
      <c r="F110" s="31"/>
      <c r="G110" s="31"/>
      <c r="H110" s="31"/>
    </row>
    <row r="111" spans="1:10" x14ac:dyDescent="0.25">
      <c r="C111" s="32"/>
      <c r="D111" s="151"/>
      <c r="E111" s="32"/>
      <c r="F111" s="150" t="s">
        <v>104</v>
      </c>
      <c r="G111" s="31"/>
      <c r="H111" s="31"/>
    </row>
    <row r="112" spans="1:10" x14ac:dyDescent="0.25">
      <c r="A112" s="2">
        <v>55</v>
      </c>
      <c r="B112" s="40">
        <v>39</v>
      </c>
      <c r="C112" s="32"/>
      <c r="D112" s="151"/>
      <c r="E112" s="32"/>
      <c r="G112" s="31"/>
      <c r="H112" s="31"/>
    </row>
    <row r="113" spans="1:10" x14ac:dyDescent="0.25">
      <c r="C113" s="32"/>
      <c r="D113" s="151"/>
      <c r="E113" s="32"/>
      <c r="G113" s="31"/>
      <c r="H113" s="31"/>
    </row>
    <row r="114" spans="1:10" x14ac:dyDescent="0.25">
      <c r="A114" s="2">
        <v>56</v>
      </c>
      <c r="B114" s="40"/>
      <c r="C114" s="32"/>
      <c r="D114" s="151"/>
      <c r="E114" s="32"/>
      <c r="G114" s="31"/>
      <c r="H114" s="31"/>
    </row>
    <row r="115" spans="1:10" x14ac:dyDescent="0.25">
      <c r="C115" s="32"/>
      <c r="D115" s="151"/>
      <c r="E115" s="32"/>
      <c r="H115" s="146" t="s">
        <v>40</v>
      </c>
    </row>
    <row r="116" spans="1:10" x14ac:dyDescent="0.25">
      <c r="A116" s="2">
        <v>57</v>
      </c>
      <c r="B116" s="40"/>
      <c r="C116" s="32"/>
      <c r="D116" s="151"/>
      <c r="E116" s="32"/>
      <c r="H116" s="38" t="s">
        <v>80</v>
      </c>
    </row>
    <row r="117" spans="1:10" x14ac:dyDescent="0.25">
      <c r="C117" s="32"/>
      <c r="D117" s="151"/>
      <c r="E117" s="32"/>
      <c r="G117" s="31"/>
    </row>
    <row r="118" spans="1:10" x14ac:dyDescent="0.25">
      <c r="A118" s="2">
        <v>58</v>
      </c>
      <c r="B118" s="40"/>
      <c r="C118" s="32"/>
      <c r="D118" s="151"/>
      <c r="E118" s="32"/>
      <c r="G118" s="31"/>
    </row>
    <row r="119" spans="1:10" x14ac:dyDescent="0.25">
      <c r="C119" s="32"/>
      <c r="D119" s="151"/>
      <c r="E119" s="32"/>
      <c r="F119" s="32"/>
      <c r="G119" s="31"/>
      <c r="J119" s="32"/>
    </row>
    <row r="120" spans="1:10" x14ac:dyDescent="0.25">
      <c r="A120" s="2">
        <v>59</v>
      </c>
      <c r="B120" s="40"/>
      <c r="C120" s="32"/>
      <c r="D120" s="151"/>
      <c r="E120" s="32"/>
      <c r="F120" s="32"/>
      <c r="G120" s="31"/>
    </row>
    <row r="121" spans="1:10" ht="17.399999999999999" x14ac:dyDescent="0.3">
      <c r="C121" s="32"/>
      <c r="D121" s="151"/>
      <c r="E121" s="32"/>
      <c r="F121" s="32"/>
      <c r="G121" s="31"/>
      <c r="I121" s="175" t="s">
        <v>167</v>
      </c>
    </row>
    <row r="122" spans="1:10" x14ac:dyDescent="0.25">
      <c r="A122" s="2">
        <v>60</v>
      </c>
      <c r="B122" s="40"/>
      <c r="C122" s="32"/>
      <c r="D122" s="151"/>
      <c r="E122" s="32"/>
      <c r="F122" s="32"/>
      <c r="G122" s="31"/>
      <c r="I122" s="30"/>
    </row>
    <row r="123" spans="1:10" x14ac:dyDescent="0.25">
      <c r="C123" s="32"/>
      <c r="D123" s="151"/>
      <c r="E123" s="32"/>
      <c r="F123" s="149" t="s">
        <v>133</v>
      </c>
      <c r="G123" s="153"/>
      <c r="I123" s="31"/>
    </row>
    <row r="124" spans="1:10" ht="17.399999999999999" x14ac:dyDescent="0.3">
      <c r="A124" s="2">
        <v>61</v>
      </c>
      <c r="B124" s="40"/>
      <c r="C124" s="32"/>
      <c r="D124" s="151"/>
      <c r="E124" s="32"/>
      <c r="F124" s="32"/>
      <c r="I124" s="31"/>
      <c r="J124" s="175" t="s">
        <v>168</v>
      </c>
    </row>
    <row r="125" spans="1:10" x14ac:dyDescent="0.25">
      <c r="C125" s="32"/>
      <c r="D125" s="151"/>
      <c r="E125" s="32"/>
      <c r="F125" s="32"/>
      <c r="I125" s="31"/>
      <c r="J125" s="154" t="s">
        <v>138</v>
      </c>
    </row>
    <row r="126" spans="1:10" x14ac:dyDescent="0.25">
      <c r="A126" s="2">
        <v>62</v>
      </c>
      <c r="B126" s="40"/>
      <c r="C126" s="32"/>
      <c r="D126" s="151"/>
      <c r="E126" s="32"/>
      <c r="F126" s="32"/>
      <c r="I126" s="31"/>
    </row>
    <row r="127" spans="1:10" x14ac:dyDescent="0.25">
      <c r="C127" s="32"/>
      <c r="D127" s="151"/>
      <c r="E127" s="32"/>
      <c r="F127" s="32"/>
      <c r="I127" s="146" t="s">
        <v>35</v>
      </c>
      <c r="J127" s="32"/>
    </row>
    <row r="128" spans="1:10" x14ac:dyDescent="0.25">
      <c r="A128" s="2">
        <v>63</v>
      </c>
      <c r="B128" s="40"/>
      <c r="C128" s="32"/>
      <c r="D128" s="151"/>
      <c r="E128" s="32"/>
      <c r="F128" s="32"/>
    </row>
    <row r="129" spans="1:6" x14ac:dyDescent="0.25">
      <c r="C129" s="32"/>
      <c r="D129" s="151"/>
      <c r="E129" s="32"/>
      <c r="F129" s="32"/>
    </row>
    <row r="130" spans="1:6" x14ac:dyDescent="0.25">
      <c r="A130" s="2">
        <v>64</v>
      </c>
      <c r="B130" s="40"/>
      <c r="C130" s="32"/>
      <c r="D130" s="151"/>
      <c r="E130" s="32"/>
    </row>
  </sheetData>
  <mergeCells count="2">
    <mergeCell ref="A1:E1"/>
    <mergeCell ref="A2:E2"/>
  </mergeCells>
  <printOptions horizontalCentered="1"/>
  <pageMargins left="0.39370078740157483" right="0.39370078740157483" top="0.39370078740157483" bottom="0.78740157480314965" header="0.51181102362204722" footer="0.51181102362204722"/>
  <pageSetup paperSize="9" scale="57" fitToHeight="0" orientation="portrait" horizontalDpi="300" verticalDpi="300" r:id="rId1"/>
  <headerFooter alignWithMargins="0"/>
  <rowBreaks count="1" manualBreakCount="1">
    <brk id="67" max="9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31"/>
  <sheetViews>
    <sheetView view="pageBreakPreview" topLeftCell="A31" zoomScale="91" zoomScaleNormal="75" zoomScaleSheetLayoutView="91" workbookViewId="0">
      <selection activeCell="H59" sqref="H59"/>
    </sheetView>
  </sheetViews>
  <sheetFormatPr defaultColWidth="9.109375" defaultRowHeight="13.2" x14ac:dyDescent="0.25"/>
  <cols>
    <col min="1" max="1" width="4.109375" style="2" bestFit="1" customWidth="1"/>
    <col min="2" max="2" width="5.109375" style="2" customWidth="1"/>
    <col min="3" max="3" width="29.44140625" style="2" bestFit="1" customWidth="1"/>
    <col min="4" max="4" width="18.44140625" style="2" customWidth="1"/>
    <col min="5" max="7" width="19.44140625" style="2" customWidth="1"/>
    <col min="8" max="9" width="19" style="2" customWidth="1"/>
    <col min="10" max="10" width="20.6640625" style="2" bestFit="1" customWidth="1"/>
    <col min="11" max="16384" width="9.109375" style="2"/>
  </cols>
  <sheetData>
    <row r="1" spans="1:10" ht="24.6" x14ac:dyDescent="0.4">
      <c r="A1" s="178" t="str">
        <f>CONCATENATE("",seznam!F2)</f>
        <v>1 BT mž - finále</v>
      </c>
      <c r="B1" s="178"/>
      <c r="C1" s="178"/>
      <c r="D1" s="178"/>
      <c r="E1" s="178"/>
      <c r="F1" s="34"/>
      <c r="J1" s="33" t="str">
        <f>CONCATENATE("Útěcha - ",seznam!I2)</f>
        <v>Útěcha - nejml. Žáci</v>
      </c>
    </row>
    <row r="2" spans="1:10" ht="24.6" x14ac:dyDescent="0.4">
      <c r="A2" s="178" t="str">
        <f>CONCATENATE("",seznam!H2)</f>
        <v>Voděrady</v>
      </c>
      <c r="B2" s="178"/>
      <c r="C2" s="178"/>
      <c r="D2" s="178"/>
      <c r="E2" s="178"/>
      <c r="F2" s="34"/>
      <c r="J2" s="35">
        <f>seznam!G2</f>
        <v>44471</v>
      </c>
    </row>
    <row r="3" spans="1:10" ht="15.6" x14ac:dyDescent="0.3">
      <c r="C3" s="34"/>
      <c r="D3" s="44"/>
      <c r="E3" s="34"/>
      <c r="F3" s="34"/>
      <c r="H3" s="36"/>
    </row>
    <row r="4" spans="1:10" x14ac:dyDescent="0.25">
      <c r="A4" s="2">
        <v>1</v>
      </c>
      <c r="B4" s="40"/>
      <c r="C4" s="158" t="s">
        <v>149</v>
      </c>
      <c r="D4"/>
      <c r="E4"/>
      <c r="F4" s="32"/>
      <c r="G4" s="32"/>
      <c r="H4" s="32"/>
      <c r="I4" s="32"/>
    </row>
    <row r="5" spans="1:10" x14ac:dyDescent="0.25">
      <c r="C5" s="159"/>
      <c r="D5"/>
      <c r="E5"/>
      <c r="F5" s="32"/>
      <c r="G5" s="32"/>
      <c r="H5" s="32"/>
      <c r="I5" s="32"/>
    </row>
    <row r="6" spans="1:10" x14ac:dyDescent="0.25">
      <c r="A6" s="2">
        <v>2</v>
      </c>
      <c r="B6" s="40"/>
      <c r="C6" s="160"/>
      <c r="D6" s="158" t="s">
        <v>149</v>
      </c>
      <c r="E6"/>
      <c r="F6" s="32"/>
      <c r="G6" s="32"/>
      <c r="H6" s="32"/>
      <c r="I6" s="32"/>
    </row>
    <row r="7" spans="1:10" x14ac:dyDescent="0.25">
      <c r="C7" s="160"/>
      <c r="D7" s="159"/>
      <c r="E7"/>
      <c r="F7" s="32"/>
      <c r="G7" s="32"/>
      <c r="H7" s="32"/>
      <c r="I7" s="32"/>
    </row>
    <row r="8" spans="1:10" x14ac:dyDescent="0.25">
      <c r="A8" s="2">
        <v>3</v>
      </c>
      <c r="B8" s="40"/>
      <c r="C8" s="160"/>
      <c r="D8" s="160"/>
      <c r="E8"/>
      <c r="F8" s="32"/>
      <c r="G8" s="32"/>
      <c r="H8" s="32"/>
      <c r="I8" s="32"/>
    </row>
    <row r="9" spans="1:10" x14ac:dyDescent="0.25">
      <c r="C9" s="161"/>
      <c r="D9" s="160"/>
      <c r="E9"/>
      <c r="F9" s="32"/>
      <c r="G9" s="32"/>
      <c r="H9" s="32"/>
      <c r="I9" s="32"/>
    </row>
    <row r="10" spans="1:10" x14ac:dyDescent="0.25">
      <c r="A10" s="2">
        <v>4</v>
      </c>
      <c r="B10" s="40"/>
      <c r="C10" s="157"/>
      <c r="D10" s="160"/>
      <c r="E10" s="158" t="s">
        <v>149</v>
      </c>
      <c r="F10" s="32"/>
      <c r="G10" s="32"/>
      <c r="H10" s="32"/>
      <c r="I10" s="32"/>
    </row>
    <row r="11" spans="1:10" x14ac:dyDescent="0.25">
      <c r="C11" s="157"/>
      <c r="D11" s="160"/>
      <c r="E11" s="167" t="s">
        <v>114</v>
      </c>
      <c r="F11" s="32"/>
      <c r="G11" s="32"/>
      <c r="H11" s="32"/>
      <c r="I11" s="32"/>
    </row>
    <row r="12" spans="1:10" x14ac:dyDescent="0.25">
      <c r="A12" s="2">
        <v>5</v>
      </c>
      <c r="B12" s="40"/>
      <c r="C12" s="158" t="s">
        <v>150</v>
      </c>
      <c r="D12" s="160"/>
      <c r="E12" s="156"/>
      <c r="F12" s="32"/>
      <c r="G12" s="32"/>
      <c r="H12" s="32"/>
      <c r="I12" s="32"/>
    </row>
    <row r="13" spans="1:10" x14ac:dyDescent="0.25">
      <c r="C13" s="159"/>
      <c r="D13" s="160"/>
      <c r="E13" s="156"/>
      <c r="F13" s="32"/>
      <c r="G13" s="32"/>
      <c r="H13" s="32"/>
      <c r="I13" s="32"/>
    </row>
    <row r="14" spans="1:10" x14ac:dyDescent="0.25">
      <c r="A14" s="2">
        <v>6</v>
      </c>
      <c r="B14" s="40"/>
      <c r="C14" s="160"/>
      <c r="D14" s="161" t="s">
        <v>151</v>
      </c>
      <c r="E14" s="156"/>
      <c r="F14" s="32"/>
      <c r="G14" s="32"/>
      <c r="H14" s="32"/>
      <c r="I14" s="32"/>
    </row>
    <row r="15" spans="1:10" x14ac:dyDescent="0.25">
      <c r="C15" s="160"/>
      <c r="D15" s="162" t="s">
        <v>115</v>
      </c>
      <c r="E15" s="156"/>
      <c r="F15" s="32"/>
      <c r="G15" s="32"/>
      <c r="H15" s="32"/>
      <c r="I15" s="32"/>
    </row>
    <row r="16" spans="1:10" x14ac:dyDescent="0.25">
      <c r="A16" s="2">
        <v>7</v>
      </c>
      <c r="B16" s="40"/>
      <c r="C16" s="160"/>
      <c r="D16"/>
      <c r="E16" s="156"/>
      <c r="F16" s="32"/>
      <c r="G16" s="32"/>
      <c r="H16" s="32"/>
      <c r="I16" s="32"/>
    </row>
    <row r="17" spans="1:9" ht="15.6" x14ac:dyDescent="0.3">
      <c r="C17" s="161" t="s">
        <v>151</v>
      </c>
      <c r="D17"/>
      <c r="E17" s="156"/>
      <c r="F17" s="158" t="s">
        <v>178</v>
      </c>
      <c r="G17" s="32"/>
      <c r="H17" s="32"/>
      <c r="I17" s="32"/>
    </row>
    <row r="18" spans="1:9" x14ac:dyDescent="0.25">
      <c r="A18" s="2">
        <v>8</v>
      </c>
      <c r="B18" s="40"/>
      <c r="C18"/>
      <c r="D18"/>
      <c r="E18" s="156"/>
      <c r="F18" s="162" t="s">
        <v>118</v>
      </c>
      <c r="G18" s="155"/>
      <c r="H18" s="32"/>
      <c r="I18" s="32"/>
    </row>
    <row r="19" spans="1:9" x14ac:dyDescent="0.25">
      <c r="C19" s="32"/>
      <c r="D19" s="151"/>
      <c r="E19" s="31"/>
      <c r="F19" s="32"/>
      <c r="G19" s="155"/>
      <c r="H19" s="165"/>
      <c r="I19" s="32"/>
    </row>
    <row r="20" spans="1:9" x14ac:dyDescent="0.25">
      <c r="A20" s="2">
        <v>9</v>
      </c>
      <c r="B20" s="40"/>
      <c r="C20" s="158" t="s">
        <v>152</v>
      </c>
      <c r="D20"/>
      <c r="E20" s="156"/>
      <c r="F20" s="32"/>
      <c r="G20" s="155"/>
      <c r="H20" s="32"/>
      <c r="I20" s="32"/>
    </row>
    <row r="21" spans="1:9" x14ac:dyDescent="0.25">
      <c r="C21" s="159"/>
      <c r="D21"/>
      <c r="E21" s="156"/>
      <c r="F21" s="32"/>
      <c r="G21" s="155"/>
      <c r="H21" s="32"/>
      <c r="I21" s="32"/>
    </row>
    <row r="22" spans="1:9" x14ac:dyDescent="0.25">
      <c r="A22" s="2">
        <v>10</v>
      </c>
      <c r="B22" s="40"/>
      <c r="C22" s="160"/>
      <c r="D22" s="161" t="s">
        <v>153</v>
      </c>
      <c r="E22" s="156"/>
      <c r="F22" s="32"/>
      <c r="G22" s="155"/>
      <c r="H22" s="32"/>
      <c r="I22" s="32"/>
    </row>
    <row r="23" spans="1:9" x14ac:dyDescent="0.25">
      <c r="C23" s="160"/>
      <c r="D23" s="159" t="s">
        <v>118</v>
      </c>
      <c r="E23" s="156"/>
      <c r="F23" s="32"/>
      <c r="G23" s="155"/>
      <c r="H23" s="32"/>
      <c r="I23" s="32"/>
    </row>
    <row r="24" spans="1:9" x14ac:dyDescent="0.25">
      <c r="A24" s="2">
        <v>11</v>
      </c>
      <c r="B24" s="40"/>
      <c r="C24" s="160"/>
      <c r="D24" s="160"/>
      <c r="E24" s="156"/>
      <c r="F24" s="32"/>
      <c r="G24" s="155"/>
      <c r="H24" s="32"/>
      <c r="I24" s="32"/>
    </row>
    <row r="25" spans="1:9" x14ac:dyDescent="0.25">
      <c r="C25" s="161" t="s">
        <v>153</v>
      </c>
      <c r="D25" s="160"/>
      <c r="E25" s="156"/>
      <c r="F25" s="32"/>
      <c r="G25" s="155"/>
      <c r="H25" s="32"/>
      <c r="I25" s="32"/>
    </row>
    <row r="26" spans="1:9" x14ac:dyDescent="0.25">
      <c r="A26" s="2">
        <v>12</v>
      </c>
      <c r="B26" s="40"/>
      <c r="C26" s="157"/>
      <c r="D26" s="160"/>
      <c r="E26" s="161" t="s">
        <v>154</v>
      </c>
      <c r="F26" s="32"/>
      <c r="G26" s="155"/>
      <c r="H26" s="32"/>
      <c r="I26" s="32"/>
    </row>
    <row r="27" spans="1:9" ht="12.75" customHeight="1" x14ac:dyDescent="0.25">
      <c r="B27" s="34"/>
      <c r="C27" s="157"/>
      <c r="D27" s="160"/>
      <c r="E27" s="162" t="s">
        <v>114</v>
      </c>
      <c r="F27" s="32"/>
      <c r="G27" s="155"/>
      <c r="H27" s="32"/>
      <c r="I27" s="32"/>
    </row>
    <row r="28" spans="1:9" x14ac:dyDescent="0.25">
      <c r="A28" s="2">
        <v>13</v>
      </c>
      <c r="B28" s="40"/>
      <c r="C28" s="158"/>
      <c r="D28" s="160"/>
      <c r="E28"/>
      <c r="F28" s="32"/>
      <c r="G28" s="155"/>
      <c r="H28" s="32"/>
      <c r="I28" s="32"/>
    </row>
    <row r="29" spans="1:9" ht="12" customHeight="1" x14ac:dyDescent="0.25">
      <c r="C29" s="159"/>
      <c r="D29" s="160"/>
      <c r="E29"/>
      <c r="F29" s="32"/>
      <c r="G29" s="155"/>
      <c r="H29" s="32"/>
      <c r="I29" s="32"/>
    </row>
    <row r="30" spans="1:9" x14ac:dyDescent="0.25">
      <c r="A30" s="2">
        <v>14</v>
      </c>
      <c r="B30" s="40"/>
      <c r="C30" s="160"/>
      <c r="D30" s="161" t="s">
        <v>154</v>
      </c>
      <c r="E30"/>
      <c r="F30" s="32"/>
      <c r="G30" s="155"/>
      <c r="H30" s="32"/>
      <c r="I30" s="32"/>
    </row>
    <row r="31" spans="1:9" x14ac:dyDescent="0.25">
      <c r="C31" s="160"/>
      <c r="D31" s="162" t="s">
        <v>118</v>
      </c>
      <c r="E31"/>
      <c r="F31" s="32"/>
      <c r="G31" s="155"/>
      <c r="H31" s="32"/>
      <c r="I31" s="32"/>
    </row>
    <row r="32" spans="1:9" x14ac:dyDescent="0.25">
      <c r="A32" s="2">
        <v>15</v>
      </c>
      <c r="B32" s="40"/>
      <c r="C32" s="160"/>
      <c r="D32"/>
      <c r="E32"/>
      <c r="F32" s="32"/>
      <c r="G32" s="155"/>
      <c r="H32" s="32"/>
      <c r="I32" s="32"/>
    </row>
    <row r="33" spans="1:10" x14ac:dyDescent="0.25">
      <c r="C33" s="161" t="s">
        <v>154</v>
      </c>
      <c r="D33"/>
      <c r="E33"/>
      <c r="F33" s="32"/>
      <c r="H33" s="32"/>
      <c r="I33" s="32"/>
    </row>
    <row r="34" spans="1:10" x14ac:dyDescent="0.25">
      <c r="A34" s="2">
        <v>16</v>
      </c>
      <c r="B34" s="40"/>
      <c r="C34"/>
      <c r="D34"/>
      <c r="E34"/>
      <c r="F34" s="32"/>
      <c r="H34" s="32"/>
      <c r="I34" s="32"/>
    </row>
    <row r="35" spans="1:10" x14ac:dyDescent="0.25">
      <c r="C35" s="32"/>
      <c r="D35" s="32"/>
      <c r="E35" s="32"/>
      <c r="F35" s="32"/>
      <c r="G35" s="155"/>
      <c r="H35" s="32"/>
      <c r="I35" s="165"/>
      <c r="J35" s="32"/>
    </row>
    <row r="36" spans="1:10" x14ac:dyDescent="0.25">
      <c r="A36" s="2">
        <v>17</v>
      </c>
      <c r="B36" s="40"/>
      <c r="C36" s="158" t="s">
        <v>155</v>
      </c>
      <c r="D36"/>
      <c r="E36"/>
      <c r="F36" s="32"/>
      <c r="G36" s="155"/>
      <c r="H36" s="32"/>
      <c r="I36" s="32"/>
      <c r="J36" s="32"/>
    </row>
    <row r="37" spans="1:10" x14ac:dyDescent="0.25">
      <c r="C37" s="159"/>
      <c r="D37"/>
      <c r="E37"/>
      <c r="F37" s="32"/>
      <c r="G37" s="155"/>
      <c r="H37" s="32"/>
      <c r="I37" s="32"/>
    </row>
    <row r="38" spans="1:10" ht="15.6" x14ac:dyDescent="0.3">
      <c r="A38" s="2">
        <v>18</v>
      </c>
      <c r="B38" s="40"/>
      <c r="C38" s="160"/>
      <c r="D38" s="158" t="s">
        <v>155</v>
      </c>
      <c r="E38"/>
      <c r="F38" s="32"/>
      <c r="G38" s="168" t="s">
        <v>177</v>
      </c>
      <c r="H38" s="32"/>
      <c r="I38" s="32"/>
    </row>
    <row r="39" spans="1:10" x14ac:dyDescent="0.25">
      <c r="B39" s="34"/>
      <c r="C39" s="160"/>
      <c r="D39" s="159"/>
      <c r="E39"/>
      <c r="F39" s="32"/>
      <c r="G39" s="169" t="s">
        <v>114</v>
      </c>
      <c r="H39" s="32"/>
      <c r="I39" s="32"/>
    </row>
    <row r="40" spans="1:10" x14ac:dyDescent="0.25">
      <c r="A40" s="2">
        <v>19</v>
      </c>
      <c r="B40" s="40"/>
      <c r="C40" s="160"/>
      <c r="D40" s="160"/>
      <c r="E40"/>
      <c r="F40" s="32"/>
      <c r="G40" s="155"/>
      <c r="H40" s="32"/>
      <c r="I40" s="32"/>
    </row>
    <row r="41" spans="1:10" x14ac:dyDescent="0.25">
      <c r="C41" s="161"/>
      <c r="D41" s="160"/>
      <c r="E41"/>
      <c r="F41" s="32"/>
      <c r="G41" s="155"/>
      <c r="H41" s="32"/>
      <c r="I41" s="32"/>
    </row>
    <row r="42" spans="1:10" x14ac:dyDescent="0.25">
      <c r="A42" s="2">
        <v>20</v>
      </c>
      <c r="B42" s="40"/>
      <c r="C42" s="157"/>
      <c r="D42" s="160"/>
      <c r="E42" s="158" t="s">
        <v>155</v>
      </c>
      <c r="F42" s="32"/>
      <c r="G42" s="155"/>
      <c r="H42" s="32"/>
      <c r="I42" s="32"/>
    </row>
    <row r="43" spans="1:10" x14ac:dyDescent="0.25">
      <c r="C43" s="157"/>
      <c r="D43" s="160"/>
      <c r="E43" s="167" t="s">
        <v>114</v>
      </c>
      <c r="F43" s="32"/>
      <c r="G43" s="155"/>
      <c r="H43" s="32"/>
      <c r="I43" s="32"/>
    </row>
    <row r="44" spans="1:10" x14ac:dyDescent="0.25">
      <c r="A44" s="2">
        <v>21</v>
      </c>
      <c r="B44" s="40"/>
      <c r="C44" s="158" t="s">
        <v>156</v>
      </c>
      <c r="D44" s="160"/>
      <c r="E44" s="156"/>
      <c r="F44" s="32"/>
      <c r="G44" s="155"/>
      <c r="H44" s="32"/>
      <c r="I44" s="32"/>
    </row>
    <row r="45" spans="1:10" x14ac:dyDescent="0.25">
      <c r="C45" s="159"/>
      <c r="D45" s="160"/>
      <c r="E45" s="156"/>
      <c r="F45" s="32"/>
      <c r="G45" s="155"/>
      <c r="H45" s="32"/>
      <c r="I45" s="32"/>
    </row>
    <row r="46" spans="1:10" x14ac:dyDescent="0.25">
      <c r="A46" s="2">
        <v>22</v>
      </c>
      <c r="B46" s="40"/>
      <c r="C46" s="160"/>
      <c r="D46" s="161" t="s">
        <v>157</v>
      </c>
      <c r="E46" s="156"/>
      <c r="F46" s="32"/>
      <c r="G46" s="155"/>
      <c r="H46" s="32"/>
      <c r="I46" s="32"/>
    </row>
    <row r="47" spans="1:10" x14ac:dyDescent="0.25">
      <c r="C47" s="160"/>
      <c r="D47" s="162" t="s">
        <v>115</v>
      </c>
      <c r="E47" s="156"/>
      <c r="F47" s="32"/>
      <c r="G47" s="155"/>
      <c r="H47" s="32"/>
      <c r="I47" s="32"/>
    </row>
    <row r="48" spans="1:10" x14ac:dyDescent="0.25">
      <c r="A48" s="2">
        <v>23</v>
      </c>
      <c r="B48" s="40"/>
      <c r="C48" s="160"/>
      <c r="D48"/>
      <c r="E48" s="156"/>
      <c r="F48" s="32"/>
      <c r="G48" s="155"/>
      <c r="H48" s="32"/>
      <c r="I48" s="32"/>
    </row>
    <row r="49" spans="1:9" x14ac:dyDescent="0.25">
      <c r="C49" s="161" t="s">
        <v>157</v>
      </c>
      <c r="D49"/>
      <c r="E49" s="156"/>
      <c r="F49" s="32"/>
      <c r="G49" s="155"/>
      <c r="H49" s="32"/>
      <c r="I49" s="32"/>
    </row>
    <row r="50" spans="1:9" x14ac:dyDescent="0.25">
      <c r="A50" s="2">
        <v>24</v>
      </c>
      <c r="B50" s="40"/>
      <c r="C50" s="32"/>
      <c r="D50" s="151"/>
      <c r="E50" s="31"/>
      <c r="F50" s="32"/>
      <c r="G50" s="155"/>
      <c r="H50" s="32"/>
      <c r="I50" s="32"/>
    </row>
    <row r="51" spans="1:9" x14ac:dyDescent="0.25">
      <c r="C51" s="32"/>
      <c r="D51" s="151"/>
      <c r="E51" s="31"/>
      <c r="F51" s="158" t="s">
        <v>155</v>
      </c>
      <c r="G51" s="155"/>
      <c r="H51" s="165"/>
      <c r="I51" s="32"/>
    </row>
    <row r="52" spans="1:9" x14ac:dyDescent="0.25">
      <c r="A52" s="2">
        <v>25</v>
      </c>
      <c r="B52" s="40"/>
      <c r="C52" s="158" t="s">
        <v>158</v>
      </c>
      <c r="D52"/>
      <c r="E52" s="156"/>
      <c r="F52" s="162" t="s">
        <v>114</v>
      </c>
      <c r="G52" s="32"/>
      <c r="H52" s="32"/>
      <c r="I52" s="32"/>
    </row>
    <row r="53" spans="1:9" x14ac:dyDescent="0.25">
      <c r="C53" s="159"/>
      <c r="D53"/>
      <c r="E53" s="156"/>
      <c r="F53" s="32"/>
      <c r="G53" s="32"/>
      <c r="H53" s="32"/>
      <c r="I53" s="32"/>
    </row>
    <row r="54" spans="1:9" x14ac:dyDescent="0.25">
      <c r="A54" s="2">
        <v>26</v>
      </c>
      <c r="B54" s="40"/>
      <c r="C54" s="160"/>
      <c r="D54" s="158" t="s">
        <v>158</v>
      </c>
      <c r="E54" s="156"/>
      <c r="F54" s="32"/>
      <c r="G54" s="158" t="s">
        <v>179</v>
      </c>
      <c r="H54" s="32"/>
      <c r="I54" s="32"/>
    </row>
    <row r="55" spans="1:9" x14ac:dyDescent="0.25">
      <c r="C55" s="160"/>
      <c r="D55" s="159" t="s">
        <v>114</v>
      </c>
      <c r="E55" s="156"/>
      <c r="F55" s="32"/>
      <c r="G55" s="32"/>
      <c r="H55" s="155"/>
      <c r="I55" s="32"/>
    </row>
    <row r="56" spans="1:9" x14ac:dyDescent="0.25">
      <c r="A56" s="2">
        <v>27</v>
      </c>
      <c r="B56" s="40"/>
      <c r="C56" s="160"/>
      <c r="D56" s="160"/>
      <c r="E56" s="156"/>
      <c r="F56" s="32"/>
      <c r="G56" s="32"/>
      <c r="H56" s="170" t="s">
        <v>180</v>
      </c>
      <c r="I56" s="32"/>
    </row>
    <row r="57" spans="1:9" x14ac:dyDescent="0.25">
      <c r="C57" s="161" t="s">
        <v>159</v>
      </c>
      <c r="D57" s="160"/>
      <c r="E57" s="156"/>
      <c r="F57" s="32"/>
      <c r="G57" s="32"/>
      <c r="H57" s="171" t="s">
        <v>114</v>
      </c>
      <c r="I57" s="32"/>
    </row>
    <row r="58" spans="1:9" x14ac:dyDescent="0.25">
      <c r="A58" s="2">
        <v>28</v>
      </c>
      <c r="B58" s="40"/>
      <c r="C58" s="157"/>
      <c r="D58" s="160"/>
      <c r="E58" s="161" t="s">
        <v>158</v>
      </c>
      <c r="F58" s="32"/>
      <c r="G58" s="32"/>
      <c r="H58" s="155"/>
      <c r="I58" s="32"/>
    </row>
    <row r="59" spans="1:9" x14ac:dyDescent="0.25">
      <c r="C59" s="157"/>
      <c r="D59" s="160"/>
      <c r="E59" s="162" t="s">
        <v>118</v>
      </c>
      <c r="F59" s="32"/>
      <c r="G59" s="158" t="s">
        <v>149</v>
      </c>
      <c r="H59" s="155"/>
      <c r="I59" s="32"/>
    </row>
    <row r="60" spans="1:9" x14ac:dyDescent="0.25">
      <c r="A60" s="2">
        <v>29</v>
      </c>
      <c r="B60" s="40"/>
      <c r="C60" s="158"/>
      <c r="D60" s="160"/>
      <c r="E60"/>
      <c r="F60" s="32"/>
      <c r="G60" s="32"/>
      <c r="H60" s="32"/>
      <c r="I60" s="32"/>
    </row>
    <row r="61" spans="1:9" x14ac:dyDescent="0.25">
      <c r="C61" s="159"/>
      <c r="D61" s="160"/>
      <c r="E61"/>
      <c r="F61" s="32"/>
      <c r="G61" s="32"/>
      <c r="H61" s="32"/>
      <c r="I61" s="32"/>
    </row>
    <row r="62" spans="1:9" x14ac:dyDescent="0.25">
      <c r="A62" s="2">
        <v>30</v>
      </c>
      <c r="B62" s="40"/>
      <c r="C62" s="160"/>
      <c r="D62" s="161" t="s">
        <v>160</v>
      </c>
      <c r="E62"/>
      <c r="F62" s="32"/>
      <c r="G62" s="32"/>
      <c r="H62" s="32"/>
      <c r="I62" s="32"/>
    </row>
    <row r="63" spans="1:9" x14ac:dyDescent="0.25">
      <c r="C63" s="160"/>
      <c r="D63" s="162" t="s">
        <v>118</v>
      </c>
      <c r="E63"/>
      <c r="F63" s="32"/>
      <c r="G63" s="32"/>
      <c r="H63" s="32"/>
      <c r="I63" s="32"/>
    </row>
    <row r="64" spans="1:9" x14ac:dyDescent="0.25">
      <c r="A64" s="2">
        <v>31</v>
      </c>
      <c r="B64" s="40"/>
      <c r="C64" s="160"/>
      <c r="D64"/>
      <c r="E64"/>
      <c r="F64" s="32"/>
      <c r="G64" s="32"/>
      <c r="H64" s="32"/>
      <c r="I64" s="32"/>
    </row>
    <row r="65" spans="1:10" x14ac:dyDescent="0.25">
      <c r="C65" s="161" t="s">
        <v>160</v>
      </c>
      <c r="D65"/>
      <c r="E65"/>
      <c r="F65" s="32"/>
      <c r="G65" s="32"/>
      <c r="H65" s="32"/>
      <c r="I65" s="32"/>
    </row>
    <row r="66" spans="1:10" x14ac:dyDescent="0.25">
      <c r="A66" s="2">
        <v>32</v>
      </c>
      <c r="B66" s="40"/>
      <c r="C66" s="32"/>
      <c r="D66" s="151"/>
      <c r="E66" s="32"/>
      <c r="F66" s="32"/>
      <c r="G66" s="32"/>
      <c r="H66" s="32"/>
      <c r="I66" s="32"/>
      <c r="J66" s="32"/>
    </row>
    <row r="67" spans="1:10" x14ac:dyDescent="0.25">
      <c r="C67" s="32"/>
      <c r="D67" s="32"/>
      <c r="E67" s="32"/>
      <c r="F67" s="32"/>
      <c r="G67" s="32"/>
      <c r="H67" s="32"/>
      <c r="I67" s="32"/>
      <c r="J67" s="32"/>
    </row>
    <row r="68" spans="1:10" x14ac:dyDescent="0.25">
      <c r="A68" s="2">
        <v>33</v>
      </c>
      <c r="B68" s="40"/>
      <c r="C68" s="32"/>
      <c r="D68" s="32"/>
      <c r="E68" s="32"/>
      <c r="F68" s="32"/>
      <c r="G68" s="32"/>
      <c r="H68" s="32"/>
      <c r="I68" s="32"/>
    </row>
    <row r="69" spans="1:10" x14ac:dyDescent="0.25">
      <c r="C69" s="32"/>
      <c r="D69" s="151"/>
      <c r="E69" s="32"/>
      <c r="F69" s="32"/>
      <c r="G69" s="32"/>
      <c r="H69" s="32"/>
      <c r="I69" s="32"/>
    </row>
    <row r="70" spans="1:10" x14ac:dyDescent="0.25">
      <c r="A70" s="2">
        <v>34</v>
      </c>
      <c r="B70" s="40"/>
      <c r="C70" s="32"/>
      <c r="D70" s="151"/>
      <c r="E70" s="32"/>
      <c r="F70" s="32"/>
      <c r="G70" s="32"/>
      <c r="H70" s="32"/>
      <c r="I70" s="32"/>
    </row>
    <row r="71" spans="1:10" x14ac:dyDescent="0.25">
      <c r="C71" s="32"/>
      <c r="D71" s="151"/>
      <c r="E71" s="32"/>
      <c r="F71" s="32"/>
      <c r="G71" s="32"/>
      <c r="H71" s="32"/>
      <c r="I71" s="32"/>
    </row>
    <row r="72" spans="1:10" x14ac:dyDescent="0.25">
      <c r="A72" s="2">
        <v>35</v>
      </c>
      <c r="B72" s="40"/>
      <c r="C72" s="32"/>
      <c r="D72" s="151"/>
      <c r="E72" s="32"/>
      <c r="F72" s="32"/>
      <c r="G72" s="32"/>
      <c r="H72" s="32"/>
      <c r="I72" s="32"/>
    </row>
    <row r="73" spans="1:10" x14ac:dyDescent="0.25">
      <c r="C73" s="32"/>
      <c r="D73" s="151"/>
      <c r="E73" s="32"/>
      <c r="F73" s="32"/>
      <c r="G73" s="32"/>
      <c r="H73" s="32"/>
      <c r="I73" s="32"/>
    </row>
    <row r="74" spans="1:10" x14ac:dyDescent="0.25">
      <c r="A74" s="2">
        <v>36</v>
      </c>
      <c r="B74" s="40"/>
      <c r="C74" s="32"/>
      <c r="D74" s="151"/>
      <c r="E74" s="32"/>
      <c r="F74" s="32"/>
      <c r="G74" s="32"/>
      <c r="H74" s="32"/>
      <c r="I74" s="32"/>
    </row>
    <row r="75" spans="1:10" x14ac:dyDescent="0.25">
      <c r="C75" s="32"/>
      <c r="D75" s="151"/>
      <c r="E75" s="32"/>
      <c r="F75" s="32"/>
      <c r="G75" s="32"/>
      <c r="H75" s="32"/>
      <c r="I75" s="32"/>
    </row>
    <row r="76" spans="1:10" x14ac:dyDescent="0.25">
      <c r="A76" s="2">
        <v>37</v>
      </c>
      <c r="B76" s="40"/>
      <c r="C76" s="32"/>
      <c r="D76" s="151"/>
      <c r="E76" s="32"/>
      <c r="F76" s="32"/>
      <c r="G76" s="32"/>
      <c r="H76" s="32"/>
      <c r="I76" s="32"/>
    </row>
    <row r="77" spans="1:10" x14ac:dyDescent="0.25">
      <c r="C77" s="32"/>
      <c r="D77" s="151"/>
      <c r="E77" s="32"/>
      <c r="F77" s="32"/>
      <c r="G77" s="32"/>
      <c r="H77" s="32"/>
      <c r="I77" s="32"/>
    </row>
    <row r="78" spans="1:10" x14ac:dyDescent="0.25">
      <c r="A78" s="2">
        <v>38</v>
      </c>
      <c r="B78" s="40"/>
      <c r="C78" s="32"/>
      <c r="D78" s="151"/>
      <c r="E78" s="32"/>
      <c r="F78" s="32"/>
      <c r="G78" s="32"/>
      <c r="H78" s="32"/>
      <c r="I78" s="32"/>
    </row>
    <row r="79" spans="1:10" x14ac:dyDescent="0.25">
      <c r="C79" s="32"/>
      <c r="D79" s="151"/>
      <c r="E79" s="32"/>
      <c r="F79" s="32"/>
      <c r="G79" s="32"/>
      <c r="H79" s="32"/>
      <c r="I79" s="32"/>
    </row>
    <row r="80" spans="1:10" x14ac:dyDescent="0.25">
      <c r="A80" s="2">
        <v>39</v>
      </c>
      <c r="B80" s="40"/>
      <c r="C80" s="32"/>
      <c r="D80" s="151"/>
      <c r="E80" s="32"/>
      <c r="F80" s="32"/>
      <c r="G80" s="32"/>
      <c r="H80" s="32"/>
      <c r="I80" s="32"/>
    </row>
    <row r="81" spans="1:9" x14ac:dyDescent="0.25">
      <c r="C81" s="32"/>
      <c r="D81" s="151"/>
      <c r="E81" s="32"/>
      <c r="F81" s="32"/>
      <c r="G81" s="32"/>
      <c r="H81" s="32"/>
      <c r="I81" s="32"/>
    </row>
    <row r="82" spans="1:9" x14ac:dyDescent="0.25">
      <c r="A82" s="2">
        <v>40</v>
      </c>
      <c r="B82" s="40"/>
      <c r="C82" s="32"/>
      <c r="D82" s="151"/>
      <c r="E82" s="32"/>
      <c r="F82" s="32"/>
      <c r="G82" s="32"/>
      <c r="H82" s="32"/>
      <c r="I82" s="32"/>
    </row>
    <row r="83" spans="1:9" x14ac:dyDescent="0.25">
      <c r="C83" s="32"/>
      <c r="D83" s="151"/>
      <c r="E83" s="32"/>
      <c r="F83" s="32"/>
      <c r="G83" s="32"/>
      <c r="H83" s="165"/>
      <c r="I83" s="32"/>
    </row>
    <row r="84" spans="1:9" x14ac:dyDescent="0.25">
      <c r="A84" s="2">
        <v>41</v>
      </c>
      <c r="B84" s="40"/>
      <c r="C84" s="32"/>
      <c r="D84" s="151"/>
      <c r="E84" s="32"/>
      <c r="F84" s="32"/>
      <c r="G84" s="32"/>
      <c r="H84" s="32"/>
      <c r="I84" s="32"/>
    </row>
    <row r="85" spans="1:9" x14ac:dyDescent="0.25">
      <c r="C85" s="32"/>
      <c r="D85" s="151"/>
      <c r="E85" s="32"/>
      <c r="F85" s="32"/>
      <c r="G85" s="32"/>
      <c r="H85" s="32"/>
      <c r="I85" s="32"/>
    </row>
    <row r="86" spans="1:9" x14ac:dyDescent="0.25">
      <c r="A86" s="2">
        <v>42</v>
      </c>
      <c r="B86" s="40"/>
      <c r="C86" s="32"/>
      <c r="D86" s="151"/>
      <c r="E86" s="32"/>
      <c r="F86" s="32"/>
      <c r="G86" s="32"/>
      <c r="H86" s="32"/>
      <c r="I86" s="32"/>
    </row>
    <row r="87" spans="1:9" x14ac:dyDescent="0.25">
      <c r="C87" s="32"/>
      <c r="D87" s="151"/>
      <c r="E87" s="32"/>
      <c r="F87" s="32"/>
      <c r="G87" s="32"/>
      <c r="H87" s="32"/>
      <c r="I87" s="32"/>
    </row>
    <row r="88" spans="1:9" x14ac:dyDescent="0.25">
      <c r="A88" s="2">
        <v>43</v>
      </c>
      <c r="B88" s="40"/>
      <c r="C88" s="32"/>
      <c r="D88" s="151"/>
      <c r="E88" s="32"/>
      <c r="F88" s="32"/>
      <c r="G88" s="32"/>
      <c r="H88" s="32"/>
      <c r="I88" s="32"/>
    </row>
    <row r="89" spans="1:9" x14ac:dyDescent="0.25">
      <c r="C89" s="32"/>
      <c r="D89" s="151"/>
      <c r="E89" s="32"/>
      <c r="F89" s="32"/>
      <c r="G89" s="32"/>
      <c r="H89" s="32"/>
      <c r="I89" s="32"/>
    </row>
    <row r="90" spans="1:9" x14ac:dyDescent="0.25">
      <c r="A90" s="2">
        <v>44</v>
      </c>
      <c r="B90" s="40"/>
      <c r="C90" s="32"/>
      <c r="D90" s="151"/>
      <c r="E90" s="32"/>
      <c r="F90" s="32"/>
      <c r="G90" s="32"/>
      <c r="H90" s="32"/>
      <c r="I90" s="32"/>
    </row>
    <row r="91" spans="1:9" x14ac:dyDescent="0.25">
      <c r="B91" s="34"/>
      <c r="C91" s="32"/>
      <c r="D91" s="151"/>
      <c r="E91" s="32"/>
      <c r="F91" s="32"/>
      <c r="G91" s="32"/>
      <c r="H91" s="32"/>
      <c r="I91" s="32"/>
    </row>
    <row r="92" spans="1:9" x14ac:dyDescent="0.25">
      <c r="A92" s="2">
        <v>45</v>
      </c>
      <c r="B92" s="40"/>
      <c r="C92" s="32"/>
      <c r="D92" s="151"/>
      <c r="E92" s="32"/>
      <c r="F92" s="32"/>
      <c r="G92" s="32"/>
      <c r="H92" s="32"/>
      <c r="I92" s="32"/>
    </row>
    <row r="93" spans="1:9" x14ac:dyDescent="0.25">
      <c r="C93" s="32"/>
      <c r="D93" s="151"/>
      <c r="E93" s="32"/>
      <c r="F93" s="32"/>
      <c r="G93" s="32"/>
      <c r="H93" s="32"/>
      <c r="I93" s="32"/>
    </row>
    <row r="94" spans="1:9" x14ac:dyDescent="0.25">
      <c r="A94" s="2">
        <v>46</v>
      </c>
      <c r="B94" s="40"/>
      <c r="C94" s="32"/>
      <c r="D94" s="151"/>
      <c r="E94" s="32"/>
      <c r="F94" s="32"/>
      <c r="G94" s="32"/>
      <c r="H94" s="32"/>
      <c r="I94" s="32"/>
    </row>
    <row r="95" spans="1:9" x14ac:dyDescent="0.25">
      <c r="C95" s="32"/>
      <c r="D95" s="151"/>
      <c r="E95" s="32"/>
      <c r="F95" s="32"/>
      <c r="G95" s="32"/>
      <c r="H95" s="32"/>
      <c r="I95" s="32"/>
    </row>
    <row r="96" spans="1:9" x14ac:dyDescent="0.25">
      <c r="A96" s="2">
        <v>47</v>
      </c>
      <c r="B96" s="40"/>
      <c r="C96" s="32"/>
      <c r="D96" s="151"/>
      <c r="E96" s="32"/>
      <c r="F96" s="32"/>
      <c r="G96" s="32"/>
      <c r="H96" s="32"/>
      <c r="I96" s="32"/>
    </row>
    <row r="97" spans="1:10" x14ac:dyDescent="0.25">
      <c r="C97" s="32"/>
      <c r="D97" s="151"/>
      <c r="E97" s="32"/>
      <c r="F97" s="32"/>
      <c r="G97" s="32"/>
      <c r="H97" s="32"/>
      <c r="I97" s="32"/>
    </row>
    <row r="98" spans="1:10" x14ac:dyDescent="0.25">
      <c r="A98" s="2">
        <v>48</v>
      </c>
      <c r="B98" s="40"/>
      <c r="C98" s="32"/>
      <c r="D98" s="151"/>
      <c r="E98" s="32"/>
      <c r="F98" s="32"/>
      <c r="G98" s="32"/>
      <c r="H98" s="32"/>
      <c r="I98" s="32"/>
    </row>
    <row r="99" spans="1:10" x14ac:dyDescent="0.25">
      <c r="C99" s="32"/>
      <c r="D99" s="32"/>
      <c r="E99" s="32"/>
      <c r="F99" s="32"/>
      <c r="G99" s="32"/>
      <c r="H99" s="32"/>
      <c r="I99" s="165"/>
      <c r="J99" s="32"/>
    </row>
    <row r="100" spans="1:10" x14ac:dyDescent="0.25">
      <c r="A100" s="2">
        <v>49</v>
      </c>
      <c r="B100" s="40"/>
      <c r="C100" s="32"/>
      <c r="D100" s="32"/>
      <c r="E100" s="32"/>
      <c r="F100" s="32"/>
      <c r="G100" s="32"/>
      <c r="H100" s="32"/>
      <c r="I100" s="32"/>
      <c r="J100" s="32"/>
    </row>
    <row r="101" spans="1:10" x14ac:dyDescent="0.25">
      <c r="C101" s="32"/>
      <c r="D101" s="151"/>
      <c r="E101" s="32"/>
      <c r="F101" s="32"/>
      <c r="G101" s="32"/>
      <c r="H101" s="32"/>
      <c r="I101" s="32"/>
    </row>
    <row r="102" spans="1:10" x14ac:dyDescent="0.25">
      <c r="A102" s="2">
        <v>50</v>
      </c>
      <c r="B102" s="40"/>
      <c r="C102" s="32"/>
      <c r="D102" s="151"/>
      <c r="E102" s="32"/>
      <c r="F102" s="32"/>
      <c r="G102" s="32"/>
      <c r="H102" s="32"/>
      <c r="I102" s="32"/>
    </row>
    <row r="103" spans="1:10" x14ac:dyDescent="0.25">
      <c r="B103" s="34"/>
      <c r="C103" s="32"/>
      <c r="D103" s="151"/>
      <c r="E103" s="32"/>
      <c r="F103" s="32"/>
      <c r="G103" s="32"/>
      <c r="H103" s="32"/>
      <c r="I103" s="32"/>
    </row>
    <row r="104" spans="1:10" x14ac:dyDescent="0.25">
      <c r="A104" s="2">
        <v>51</v>
      </c>
      <c r="B104" s="40"/>
      <c r="C104" s="32"/>
      <c r="D104" s="151"/>
      <c r="E104" s="32"/>
      <c r="F104" s="32"/>
      <c r="G104" s="32"/>
      <c r="H104" s="32"/>
      <c r="I104" s="32"/>
    </row>
    <row r="105" spans="1:10" x14ac:dyDescent="0.25">
      <c r="C105" s="32"/>
      <c r="D105" s="151"/>
      <c r="E105" s="32"/>
      <c r="F105" s="32"/>
      <c r="G105" s="32"/>
      <c r="H105" s="32"/>
      <c r="I105" s="32"/>
    </row>
    <row r="106" spans="1:10" x14ac:dyDescent="0.25">
      <c r="A106" s="2">
        <v>52</v>
      </c>
      <c r="B106" s="40"/>
      <c r="C106" s="32"/>
      <c r="D106" s="151"/>
      <c r="E106" s="32"/>
      <c r="F106" s="32"/>
      <c r="G106" s="32"/>
      <c r="H106" s="32"/>
      <c r="I106" s="32"/>
    </row>
    <row r="107" spans="1:10" x14ac:dyDescent="0.25">
      <c r="C107" s="32"/>
      <c r="D107" s="151"/>
      <c r="E107" s="32"/>
      <c r="F107" s="32"/>
      <c r="G107" s="32"/>
      <c r="H107" s="32"/>
      <c r="I107" s="32"/>
    </row>
    <row r="108" spans="1:10" x14ac:dyDescent="0.25">
      <c r="A108" s="2">
        <v>53</v>
      </c>
      <c r="B108" s="40"/>
      <c r="C108" s="32"/>
      <c r="D108" s="151"/>
      <c r="E108" s="32"/>
      <c r="F108" s="32"/>
      <c r="G108" s="32"/>
      <c r="H108" s="32"/>
      <c r="I108" s="32"/>
    </row>
    <row r="109" spans="1:10" x14ac:dyDescent="0.25">
      <c r="C109" s="32"/>
      <c r="D109" s="151"/>
      <c r="E109" s="32"/>
      <c r="F109" s="32"/>
      <c r="G109" s="32"/>
      <c r="H109" s="32"/>
      <c r="I109" s="32"/>
    </row>
    <row r="110" spans="1:10" x14ac:dyDescent="0.25">
      <c r="A110" s="2">
        <v>54</v>
      </c>
      <c r="B110" s="40"/>
      <c r="C110" s="32"/>
      <c r="D110" s="151"/>
      <c r="E110" s="32"/>
      <c r="F110" s="32"/>
      <c r="G110" s="32"/>
      <c r="H110" s="32"/>
      <c r="I110" s="32"/>
    </row>
    <row r="111" spans="1:10" x14ac:dyDescent="0.25">
      <c r="C111" s="32"/>
      <c r="D111" s="151"/>
      <c r="E111" s="32"/>
      <c r="F111" s="32"/>
      <c r="G111" s="32"/>
      <c r="H111" s="32"/>
      <c r="I111" s="32"/>
    </row>
    <row r="112" spans="1:10" x14ac:dyDescent="0.25">
      <c r="A112" s="2">
        <v>55</v>
      </c>
      <c r="B112" s="40"/>
      <c r="C112" s="32"/>
      <c r="D112" s="151"/>
      <c r="E112" s="32"/>
      <c r="F112" s="32"/>
      <c r="G112" s="32"/>
      <c r="H112" s="32"/>
      <c r="I112" s="32"/>
    </row>
    <row r="113" spans="1:9" x14ac:dyDescent="0.25">
      <c r="C113" s="32"/>
      <c r="D113" s="151"/>
      <c r="E113" s="32"/>
      <c r="F113" s="32"/>
      <c r="G113" s="32"/>
      <c r="H113" s="32"/>
      <c r="I113" s="32"/>
    </row>
    <row r="114" spans="1:9" x14ac:dyDescent="0.25">
      <c r="A114" s="2">
        <v>56</v>
      </c>
      <c r="B114" s="40"/>
      <c r="C114" s="32"/>
      <c r="D114" s="151"/>
      <c r="E114" s="32"/>
      <c r="F114" s="32"/>
      <c r="G114" s="32"/>
      <c r="H114" s="32"/>
      <c r="I114" s="32"/>
    </row>
    <row r="115" spans="1:9" x14ac:dyDescent="0.25">
      <c r="C115" s="32"/>
      <c r="D115" s="151"/>
      <c r="E115" s="32"/>
      <c r="F115" s="32"/>
      <c r="G115" s="32"/>
      <c r="H115" s="165"/>
      <c r="I115" s="32"/>
    </row>
    <row r="116" spans="1:9" x14ac:dyDescent="0.25">
      <c r="A116" s="2">
        <v>57</v>
      </c>
      <c r="B116" s="40"/>
      <c r="C116" s="32"/>
      <c r="D116" s="151"/>
      <c r="E116" s="32"/>
      <c r="F116" s="32"/>
      <c r="G116" s="32"/>
      <c r="H116" s="32"/>
      <c r="I116" s="32"/>
    </row>
    <row r="117" spans="1:9" x14ac:dyDescent="0.25">
      <c r="C117" s="32"/>
      <c r="D117" s="151"/>
      <c r="E117" s="32"/>
      <c r="F117" s="32"/>
      <c r="G117" s="32"/>
      <c r="H117" s="32"/>
      <c r="I117" s="32"/>
    </row>
    <row r="118" spans="1:9" x14ac:dyDescent="0.25">
      <c r="A118" s="2">
        <v>58</v>
      </c>
      <c r="B118" s="40"/>
      <c r="C118" s="32"/>
      <c r="D118" s="151"/>
      <c r="E118" s="32"/>
      <c r="F118" s="32"/>
      <c r="G118" s="32"/>
      <c r="H118" s="32"/>
      <c r="I118" s="32"/>
    </row>
    <row r="119" spans="1:9" x14ac:dyDescent="0.25">
      <c r="C119" s="32"/>
      <c r="D119" s="151"/>
      <c r="E119" s="32"/>
      <c r="F119" s="32"/>
      <c r="G119" s="32"/>
      <c r="H119" s="32"/>
      <c r="I119" s="32"/>
    </row>
    <row r="120" spans="1:9" x14ac:dyDescent="0.25">
      <c r="A120" s="2">
        <v>59</v>
      </c>
      <c r="B120" s="40"/>
      <c r="C120" s="32"/>
      <c r="D120" s="151"/>
      <c r="E120" s="32"/>
      <c r="F120" s="32"/>
      <c r="G120" s="32"/>
      <c r="H120" s="32"/>
      <c r="I120" s="32"/>
    </row>
    <row r="121" spans="1:9" x14ac:dyDescent="0.25">
      <c r="C121" s="32"/>
      <c r="D121" s="151"/>
      <c r="E121" s="32"/>
      <c r="F121" s="32"/>
      <c r="G121" s="32"/>
      <c r="H121" s="32"/>
      <c r="I121" s="32"/>
    </row>
    <row r="122" spans="1:9" x14ac:dyDescent="0.25">
      <c r="A122" s="2">
        <v>60</v>
      </c>
      <c r="B122" s="40"/>
      <c r="C122" s="32"/>
      <c r="D122" s="151"/>
      <c r="E122" s="32"/>
      <c r="F122" s="32"/>
      <c r="G122" s="32"/>
      <c r="H122" s="32"/>
      <c r="I122" s="32"/>
    </row>
    <row r="123" spans="1:9" x14ac:dyDescent="0.25">
      <c r="C123" s="32"/>
      <c r="D123" s="151"/>
      <c r="E123" s="32"/>
      <c r="F123" s="32"/>
      <c r="G123" s="32"/>
      <c r="H123" s="32"/>
      <c r="I123" s="32"/>
    </row>
    <row r="124" spans="1:9" x14ac:dyDescent="0.25">
      <c r="A124" s="2">
        <v>61</v>
      </c>
      <c r="B124" s="40"/>
      <c r="C124" s="32"/>
      <c r="D124" s="151"/>
      <c r="E124" s="32"/>
      <c r="F124" s="32"/>
      <c r="G124" s="32"/>
      <c r="H124" s="32"/>
      <c r="I124" s="32"/>
    </row>
    <row r="125" spans="1:9" x14ac:dyDescent="0.25">
      <c r="C125" s="32"/>
      <c r="D125" s="151"/>
      <c r="E125" s="32"/>
      <c r="F125" s="32"/>
      <c r="G125" s="32"/>
      <c r="H125" s="32"/>
      <c r="I125" s="32"/>
    </row>
    <row r="126" spans="1:9" x14ac:dyDescent="0.25">
      <c r="A126" s="2">
        <v>62</v>
      </c>
      <c r="B126" s="40"/>
      <c r="C126" s="32"/>
      <c r="D126" s="151"/>
      <c r="E126" s="32"/>
      <c r="F126" s="32"/>
      <c r="G126" s="32"/>
      <c r="H126" s="32"/>
      <c r="I126" s="32"/>
    </row>
    <row r="127" spans="1:9" x14ac:dyDescent="0.25">
      <c r="C127" s="32"/>
      <c r="D127" s="151"/>
      <c r="E127" s="32"/>
      <c r="F127" s="32"/>
      <c r="G127" s="32"/>
      <c r="H127" s="32"/>
      <c r="I127" s="32"/>
    </row>
    <row r="128" spans="1:9" x14ac:dyDescent="0.25">
      <c r="A128" s="2">
        <v>63</v>
      </c>
      <c r="B128" s="40"/>
      <c r="C128" s="32"/>
      <c r="D128" s="151"/>
      <c r="E128" s="32"/>
      <c r="F128" s="32"/>
      <c r="G128" s="32"/>
      <c r="H128" s="32"/>
      <c r="I128" s="32"/>
    </row>
    <row r="129" spans="1:9" x14ac:dyDescent="0.25">
      <c r="C129" s="32"/>
      <c r="D129" s="151"/>
      <c r="E129" s="32"/>
      <c r="F129" s="32"/>
      <c r="G129" s="32"/>
      <c r="H129" s="32"/>
      <c r="I129" s="32"/>
    </row>
    <row r="130" spans="1:9" x14ac:dyDescent="0.25">
      <c r="A130" s="2">
        <v>64</v>
      </c>
      <c r="B130" s="40"/>
      <c r="C130" s="32"/>
      <c r="D130" s="151"/>
      <c r="E130" s="32"/>
      <c r="F130" s="32"/>
      <c r="G130" s="32"/>
      <c r="H130" s="32"/>
      <c r="I130" s="32"/>
    </row>
    <row r="131" spans="1:9" x14ac:dyDescent="0.25">
      <c r="C131" s="32"/>
      <c r="D131" s="32"/>
      <c r="E131" s="32"/>
      <c r="F131" s="32"/>
      <c r="G131" s="32"/>
      <c r="H131" s="32"/>
      <c r="I131" s="32"/>
    </row>
  </sheetData>
  <mergeCells count="2">
    <mergeCell ref="A1:E1"/>
    <mergeCell ref="A2:E2"/>
  </mergeCells>
  <printOptions horizontalCentered="1"/>
  <pageMargins left="0.39370078740157483" right="0.39370078740157483" top="0.39370078740157483" bottom="0.78740157480314965" header="0.51181102362204722" footer="0.51181102362204722"/>
  <pageSetup paperSize="9" scale="55" fitToHeight="0" orientation="portrait" horizontalDpi="300" verticalDpi="300" r:id="rId1"/>
  <headerFooter alignWithMargins="0"/>
  <rowBreaks count="1" manualBreakCount="1">
    <brk id="67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2:D50"/>
  <sheetViews>
    <sheetView topLeftCell="A16" workbookViewId="0">
      <selection activeCell="F42" sqref="F42"/>
    </sheetView>
  </sheetViews>
  <sheetFormatPr defaultRowHeight="13.2" x14ac:dyDescent="0.25"/>
  <cols>
    <col min="1" max="11" width="19.77734375" customWidth="1"/>
  </cols>
  <sheetData>
    <row r="2" spans="1:3" ht="15" x14ac:dyDescent="0.25">
      <c r="A2" s="157"/>
      <c r="C2" s="176" t="s">
        <v>143</v>
      </c>
    </row>
    <row r="3" spans="1:3" x14ac:dyDescent="0.25">
      <c r="A3" s="158" t="s">
        <v>139</v>
      </c>
    </row>
    <row r="4" spans="1:3" x14ac:dyDescent="0.25">
      <c r="A4" s="159"/>
    </row>
    <row r="5" spans="1:3" x14ac:dyDescent="0.25">
      <c r="A5" s="160"/>
      <c r="B5" s="158" t="s">
        <v>140</v>
      </c>
    </row>
    <row r="6" spans="1:3" x14ac:dyDescent="0.25">
      <c r="A6" s="160"/>
      <c r="B6" s="159" t="s">
        <v>118</v>
      </c>
    </row>
    <row r="7" spans="1:3" x14ac:dyDescent="0.25">
      <c r="A7" s="160"/>
      <c r="B7" s="160"/>
    </row>
    <row r="8" spans="1:3" x14ac:dyDescent="0.25">
      <c r="A8" s="161" t="s">
        <v>140</v>
      </c>
      <c r="B8" s="160"/>
    </row>
    <row r="9" spans="1:3" ht="17.399999999999999" x14ac:dyDescent="0.3">
      <c r="A9" s="157"/>
      <c r="B9" s="160"/>
      <c r="C9" s="158" t="s">
        <v>169</v>
      </c>
    </row>
    <row r="10" spans="1:3" x14ac:dyDescent="0.25">
      <c r="A10" s="157"/>
      <c r="B10" s="160"/>
      <c r="C10" s="162" t="s">
        <v>115</v>
      </c>
    </row>
    <row r="11" spans="1:3" x14ac:dyDescent="0.25">
      <c r="A11" s="158" t="s">
        <v>141</v>
      </c>
      <c r="B11" s="160"/>
    </row>
    <row r="12" spans="1:3" x14ac:dyDescent="0.25">
      <c r="A12" s="159"/>
      <c r="B12" s="160"/>
    </row>
    <row r="13" spans="1:3" ht="15.6" x14ac:dyDescent="0.3">
      <c r="A13" s="160"/>
      <c r="B13" s="161" t="s">
        <v>170</v>
      </c>
    </row>
    <row r="14" spans="1:3" x14ac:dyDescent="0.25">
      <c r="A14" s="160"/>
      <c r="B14" s="162" t="s">
        <v>118</v>
      </c>
    </row>
    <row r="15" spans="1:3" x14ac:dyDescent="0.25">
      <c r="A15" s="160"/>
    </row>
    <row r="16" spans="1:3" x14ac:dyDescent="0.25">
      <c r="A16" s="161" t="s">
        <v>142</v>
      </c>
    </row>
    <row r="19" spans="1:3" x14ac:dyDescent="0.25">
      <c r="B19" s="158" t="s">
        <v>141</v>
      </c>
    </row>
    <row r="20" spans="1:3" x14ac:dyDescent="0.25">
      <c r="B20" s="159"/>
    </row>
    <row r="21" spans="1:3" x14ac:dyDescent="0.25">
      <c r="B21" s="160"/>
      <c r="C21" s="158" t="s">
        <v>172</v>
      </c>
    </row>
    <row r="22" spans="1:3" x14ac:dyDescent="0.25">
      <c r="B22" s="160"/>
      <c r="C22" s="162" t="s">
        <v>114</v>
      </c>
    </row>
    <row r="23" spans="1:3" x14ac:dyDescent="0.25">
      <c r="B23" s="160"/>
    </row>
    <row r="24" spans="1:3" ht="15.6" x14ac:dyDescent="0.3">
      <c r="B24" s="161" t="s">
        <v>171</v>
      </c>
    </row>
    <row r="27" spans="1:3" ht="15" x14ac:dyDescent="0.25">
      <c r="C27" s="176" t="s">
        <v>144</v>
      </c>
    </row>
    <row r="29" spans="1:3" x14ac:dyDescent="0.25">
      <c r="A29" s="158" t="s">
        <v>145</v>
      </c>
    </row>
    <row r="30" spans="1:3" x14ac:dyDescent="0.25">
      <c r="A30" s="159"/>
    </row>
    <row r="31" spans="1:3" x14ac:dyDescent="0.25">
      <c r="A31" s="160"/>
      <c r="B31" s="158" t="s">
        <v>145</v>
      </c>
    </row>
    <row r="32" spans="1:3" x14ac:dyDescent="0.25">
      <c r="A32" s="160"/>
      <c r="B32" s="159" t="s">
        <v>118</v>
      </c>
    </row>
    <row r="33" spans="1:4" x14ac:dyDescent="0.25">
      <c r="A33" s="160"/>
      <c r="B33" s="160"/>
    </row>
    <row r="34" spans="1:4" x14ac:dyDescent="0.25">
      <c r="A34" s="161" t="s">
        <v>146</v>
      </c>
      <c r="B34" s="160"/>
    </row>
    <row r="35" spans="1:4" ht="15.6" x14ac:dyDescent="0.3">
      <c r="A35" s="157"/>
      <c r="B35" s="160"/>
      <c r="C35" s="158" t="s">
        <v>173</v>
      </c>
    </row>
    <row r="36" spans="1:4" x14ac:dyDescent="0.25">
      <c r="A36" s="157"/>
      <c r="B36" s="160"/>
      <c r="C36" s="162" t="s">
        <v>114</v>
      </c>
    </row>
    <row r="37" spans="1:4" x14ac:dyDescent="0.25">
      <c r="A37" s="158" t="s">
        <v>147</v>
      </c>
      <c r="B37" s="160"/>
    </row>
    <row r="38" spans="1:4" x14ac:dyDescent="0.25">
      <c r="A38" s="159"/>
      <c r="B38" s="160"/>
    </row>
    <row r="39" spans="1:4" ht="15.6" x14ac:dyDescent="0.3">
      <c r="A39" s="160"/>
      <c r="B39" s="158" t="s">
        <v>174</v>
      </c>
      <c r="C39" s="163"/>
    </row>
    <row r="40" spans="1:4" x14ac:dyDescent="0.25">
      <c r="A40" s="160"/>
      <c r="B40" s="162" t="s">
        <v>114</v>
      </c>
    </row>
    <row r="41" spans="1:4" x14ac:dyDescent="0.25">
      <c r="A41" s="160"/>
    </row>
    <row r="42" spans="1:4" x14ac:dyDescent="0.25">
      <c r="A42" s="161" t="s">
        <v>148</v>
      </c>
    </row>
    <row r="45" spans="1:4" ht="15.6" x14ac:dyDescent="0.3">
      <c r="B45" s="158" t="s">
        <v>175</v>
      </c>
    </row>
    <row r="46" spans="1:4" x14ac:dyDescent="0.25">
      <c r="B46" s="159"/>
    </row>
    <row r="47" spans="1:4" ht="15.6" x14ac:dyDescent="0.3">
      <c r="B47" s="160"/>
      <c r="C47" s="158" t="s">
        <v>176</v>
      </c>
      <c r="D47" s="164"/>
    </row>
    <row r="48" spans="1:4" x14ac:dyDescent="0.25">
      <c r="B48" s="160"/>
      <c r="C48" s="162" t="s">
        <v>118</v>
      </c>
    </row>
    <row r="49" spans="2:2" x14ac:dyDescent="0.25">
      <c r="B49" s="160"/>
    </row>
    <row r="50" spans="2:2" x14ac:dyDescent="0.25">
      <c r="B50" s="161" t="s">
        <v>148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3:E27"/>
  <sheetViews>
    <sheetView tabSelected="1" workbookViewId="0">
      <selection activeCell="H23" sqref="H23"/>
    </sheetView>
  </sheetViews>
  <sheetFormatPr defaultRowHeight="13.2" x14ac:dyDescent="0.25"/>
  <cols>
    <col min="1" max="10" width="19.77734375" customWidth="1"/>
  </cols>
  <sheetData>
    <row r="3" spans="1:3" x14ac:dyDescent="0.25">
      <c r="A3" s="157"/>
    </row>
    <row r="4" spans="1:3" x14ac:dyDescent="0.25">
      <c r="A4" s="158" t="s">
        <v>151</v>
      </c>
    </row>
    <row r="5" spans="1:3" x14ac:dyDescent="0.25">
      <c r="A5" s="159"/>
    </row>
    <row r="6" spans="1:3" x14ac:dyDescent="0.25">
      <c r="A6" s="160"/>
      <c r="B6" s="158" t="s">
        <v>153</v>
      </c>
    </row>
    <row r="7" spans="1:3" x14ac:dyDescent="0.25">
      <c r="A7" s="160"/>
      <c r="B7" s="172" t="s">
        <v>114</v>
      </c>
      <c r="C7" s="163"/>
    </row>
    <row r="8" spans="1:3" x14ac:dyDescent="0.25">
      <c r="A8" s="160"/>
      <c r="B8" s="166"/>
      <c r="C8" s="163"/>
    </row>
    <row r="9" spans="1:3" x14ac:dyDescent="0.25">
      <c r="A9" s="161" t="s">
        <v>153</v>
      </c>
      <c r="B9" s="166"/>
      <c r="C9" s="163"/>
    </row>
    <row r="10" spans="1:3" x14ac:dyDescent="0.25">
      <c r="A10" s="157"/>
      <c r="B10" s="166"/>
      <c r="C10" s="163"/>
    </row>
    <row r="11" spans="1:3" ht="15.6" x14ac:dyDescent="0.3">
      <c r="C11" s="168" t="s">
        <v>161</v>
      </c>
    </row>
    <row r="12" spans="1:3" x14ac:dyDescent="0.25">
      <c r="C12" s="163"/>
    </row>
    <row r="13" spans="1:3" x14ac:dyDescent="0.25">
      <c r="A13" s="157"/>
      <c r="C13" s="163"/>
    </row>
    <row r="14" spans="1:3" x14ac:dyDescent="0.25">
      <c r="A14" s="158" t="s">
        <v>157</v>
      </c>
      <c r="C14" s="163"/>
    </row>
    <row r="15" spans="1:3" x14ac:dyDescent="0.25">
      <c r="A15" s="159"/>
      <c r="C15" s="163"/>
    </row>
    <row r="16" spans="1:3" ht="15.6" x14ac:dyDescent="0.3">
      <c r="A16" s="160"/>
      <c r="B16" s="158" t="s">
        <v>162</v>
      </c>
      <c r="C16" s="163"/>
    </row>
    <row r="17" spans="1:5" x14ac:dyDescent="0.25">
      <c r="A17" s="160"/>
      <c r="B17" s="172" t="s">
        <v>115</v>
      </c>
      <c r="C17" s="164"/>
    </row>
    <row r="18" spans="1:5" x14ac:dyDescent="0.25">
      <c r="A18" s="160"/>
      <c r="B18" s="166"/>
      <c r="C18" s="164"/>
    </row>
    <row r="19" spans="1:5" x14ac:dyDescent="0.25">
      <c r="A19" s="161" t="s">
        <v>160</v>
      </c>
      <c r="B19" s="166"/>
      <c r="C19" s="164"/>
    </row>
    <row r="20" spans="1:5" x14ac:dyDescent="0.25">
      <c r="A20" s="157"/>
      <c r="B20" s="166"/>
      <c r="C20" s="164"/>
    </row>
    <row r="21" spans="1:5" ht="15.6" x14ac:dyDescent="0.3">
      <c r="C21" s="158" t="s">
        <v>163</v>
      </c>
    </row>
    <row r="22" spans="1:5" x14ac:dyDescent="0.25">
      <c r="C22" s="159"/>
    </row>
    <row r="23" spans="1:5" ht="15.6" x14ac:dyDescent="0.3">
      <c r="C23" s="160"/>
      <c r="D23" s="158" t="s">
        <v>164</v>
      </c>
      <c r="E23" s="164"/>
    </row>
    <row r="24" spans="1:5" x14ac:dyDescent="0.25">
      <c r="C24" s="160"/>
      <c r="D24" s="172" t="s">
        <v>114</v>
      </c>
    </row>
    <row r="25" spans="1:5" x14ac:dyDescent="0.25">
      <c r="C25" s="160"/>
      <c r="D25" s="166"/>
    </row>
    <row r="26" spans="1:5" x14ac:dyDescent="0.25">
      <c r="C26" s="161" t="s">
        <v>157</v>
      </c>
      <c r="D26" s="166"/>
    </row>
    <row r="27" spans="1:5" x14ac:dyDescent="0.25">
      <c r="C27" s="157"/>
      <c r="D27" s="166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4</vt:i4>
      </vt:variant>
    </vt:vector>
  </HeadingPairs>
  <TitlesOfParts>
    <vt:vector size="10" baseType="lpstr">
      <vt:lpstr>seznam</vt:lpstr>
      <vt:lpstr>skupiny</vt:lpstr>
      <vt:lpstr>Finále "A" Nejml. ž.  - U 11</vt:lpstr>
      <vt:lpstr>Finále "B"</vt:lpstr>
      <vt:lpstr>o 9. - 12 . místo</vt:lpstr>
      <vt:lpstr>o 17. - 20. místo</vt:lpstr>
      <vt:lpstr>seznam!Názvy_tisku</vt:lpstr>
      <vt:lpstr>'Finále "A" Nejml. ž.  - U 11'!Oblast_tisku</vt:lpstr>
      <vt:lpstr>'Finále "B"'!Oblast_tisku</vt:lpstr>
      <vt:lpstr>skupiny!Oblast_tisku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Poledne</dc:creator>
  <cp:lastModifiedBy>misa</cp:lastModifiedBy>
  <cp:lastPrinted>2020-01-19T09:44:18Z</cp:lastPrinted>
  <dcterms:created xsi:type="dcterms:W3CDTF">2007-03-24T17:40:32Z</dcterms:created>
  <dcterms:modified xsi:type="dcterms:W3CDTF">2021-11-01T20:51:09Z</dcterms:modified>
</cp:coreProperties>
</file>